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Winnie\Documents\Winnie\WEBSITE\DOKUMENTER\"/>
    </mc:Choice>
  </mc:AlternateContent>
  <xr:revisionPtr revIDLastSave="0" documentId="13_ncr:1_{C67D0F50-63EA-4B18-8F3B-CD9D538A0212}" xr6:coauthVersionLast="45" xr6:coauthVersionMax="45" xr10:uidLastSave="{00000000-0000-0000-0000-000000000000}"/>
  <workbookProtection workbookAlgorithmName="SHA-512" workbookHashValue="aES5dZ31ge+jgyGdDEQk2WG4y/A4ftkMEQmGwxMWQvgwkOVH+6ubiC3Ksmk3yTKy5O9P36s0x95GFNqoKnOKFg==" workbookSaltValue="jHYyhdK+BcUBmyMUbwQs/Q==" workbookSpinCount="100000" lockStructure="1"/>
  <bookViews>
    <workbookView xWindow="-110" yWindow="-110" windowWidth="38620" windowHeight="21220" xr2:uid="{E7152D61-AB95-4AB9-887E-16877CCCB58D}"/>
  </bookViews>
  <sheets>
    <sheet name="Info" sheetId="4" r:id="rId1"/>
    <sheet name="Planlægning" sheetId="1" r:id="rId2"/>
    <sheet name="helligdage mv" sheetId="2" state="hidden" r:id="rId3"/>
    <sheet name="PD - info" sheetId="3" state="hidden" r:id="rId4"/>
  </sheets>
  <definedNames>
    <definedName name="_xlnm._FilterDatabase" localSheetId="2" hidden="1">'helligdage mv'!$C$1:$E$165</definedName>
    <definedName name="Far">Tabel15[#All]</definedName>
    <definedName name="Helligdag">Tabel3[#All]</definedName>
    <definedName name="Mor">Tabel1[#All]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5" i="2" l="1"/>
  <c r="D162" i="2"/>
  <c r="D161" i="2"/>
  <c r="D156" i="2"/>
  <c r="D150" i="2"/>
  <c r="D147" i="2"/>
  <c r="D146" i="2"/>
  <c r="D142" i="2"/>
  <c r="D135" i="2"/>
  <c r="D132" i="2"/>
  <c r="D131" i="2"/>
  <c r="D126" i="2"/>
  <c r="D120" i="2"/>
  <c r="D117" i="2"/>
  <c r="D116" i="2"/>
  <c r="D112" i="2"/>
  <c r="D105" i="2"/>
  <c r="D102" i="2"/>
  <c r="D101" i="2"/>
  <c r="D91" i="2"/>
  <c r="D88" i="2"/>
  <c r="D87" i="2"/>
  <c r="D82" i="2"/>
  <c r="D76" i="2"/>
  <c r="D73" i="2"/>
  <c r="D72" i="2"/>
  <c r="D68" i="2"/>
  <c r="D61" i="2"/>
  <c r="D58" i="2"/>
  <c r="D57" i="2"/>
  <c r="D52" i="2"/>
  <c r="D46" i="2"/>
  <c r="D43" i="2"/>
  <c r="D42" i="2"/>
  <c r="D37" i="2"/>
  <c r="D31" i="2"/>
  <c r="D28" i="2"/>
  <c r="D27" i="2"/>
  <c r="D23" i="2"/>
  <c r="D16" i="2"/>
  <c r="D13" i="2"/>
  <c r="D12" i="2"/>
  <c r="D7" i="2"/>
  <c r="U31" i="1"/>
  <c r="C37" i="1"/>
  <c r="C36" i="1"/>
  <c r="C35" i="1"/>
  <c r="C34" i="1"/>
  <c r="C33" i="1"/>
  <c r="C32" i="1"/>
  <c r="C31" i="1"/>
  <c r="C30" i="1"/>
  <c r="C29" i="1"/>
  <c r="C28" i="1"/>
  <c r="C27" i="1"/>
  <c r="C26" i="1"/>
  <c r="J28" i="1" l="1"/>
  <c r="G7" i="1"/>
  <c r="D42" i="1"/>
  <c r="O45" i="1" l="1"/>
  <c r="P45" i="1" s="1"/>
  <c r="O44" i="1"/>
  <c r="O43" i="1"/>
  <c r="R43" i="1" s="1"/>
  <c r="G37" i="1"/>
  <c r="G36" i="1"/>
  <c r="G35" i="1"/>
  <c r="G34" i="1"/>
  <c r="G33" i="1"/>
  <c r="G48" i="1"/>
  <c r="G47" i="1"/>
  <c r="G46" i="1"/>
  <c r="G45" i="1"/>
  <c r="O42" i="1"/>
  <c r="E58" i="1"/>
  <c r="D48" i="1"/>
  <c r="D47" i="1"/>
  <c r="D46" i="1"/>
  <c r="D45" i="1"/>
  <c r="D44" i="1"/>
  <c r="D43" i="1"/>
  <c r="O48" i="1"/>
  <c r="O47" i="1"/>
  <c r="O46" i="1"/>
  <c r="G12" i="1"/>
  <c r="D37" i="1"/>
  <c r="D36" i="1"/>
  <c r="D35" i="1"/>
  <c r="D34" i="1"/>
  <c r="D33" i="1"/>
  <c r="D32" i="1"/>
  <c r="D31" i="1"/>
  <c r="D30" i="1"/>
  <c r="D29" i="1"/>
  <c r="D28" i="1"/>
  <c r="D27" i="1"/>
  <c r="D26" i="1"/>
  <c r="E165" i="2"/>
  <c r="E164" i="2"/>
  <c r="E163" i="2"/>
  <c r="E162" i="2"/>
  <c r="E161" i="2"/>
  <c r="E160" i="2"/>
  <c r="E159" i="2"/>
  <c r="E158" i="2"/>
  <c r="E157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6" i="2"/>
  <c r="E5" i="2"/>
  <c r="E4" i="2"/>
  <c r="E3" i="2"/>
  <c r="E2" i="2"/>
  <c r="B156" i="2"/>
  <c r="B142" i="2"/>
  <c r="B126" i="2"/>
  <c r="B112" i="2"/>
  <c r="B82" i="2"/>
  <c r="B68" i="2"/>
  <c r="B52" i="2"/>
  <c r="B37" i="2"/>
  <c r="B23" i="2"/>
  <c r="B7" i="2"/>
  <c r="E37" i="1"/>
  <c r="E36" i="1"/>
  <c r="O36" i="1" s="1"/>
  <c r="E35" i="1"/>
  <c r="O35" i="1" s="1"/>
  <c r="E34" i="1"/>
  <c r="O34" i="1" s="1"/>
  <c r="E33" i="1"/>
  <c r="O33" i="1" s="1"/>
  <c r="S33" i="1" s="1"/>
  <c r="E32" i="1"/>
  <c r="O32" i="1" s="1"/>
  <c r="E31" i="1"/>
  <c r="O31" i="1" s="1"/>
  <c r="E30" i="1"/>
  <c r="O30" i="1" s="1"/>
  <c r="E29" i="1"/>
  <c r="O29" i="1" s="1"/>
  <c r="R45" i="1" l="1"/>
  <c r="E57" i="1" s="1"/>
  <c r="R44" i="1"/>
  <c r="Q45" i="1"/>
  <c r="P31" i="1"/>
  <c r="Q31" i="1" s="1"/>
  <c r="R31" i="1"/>
  <c r="Q35" i="1"/>
  <c r="P35" i="1"/>
  <c r="S35" i="1"/>
  <c r="R35" i="1"/>
  <c r="S46" i="1"/>
  <c r="R46" i="1"/>
  <c r="Q46" i="1"/>
  <c r="P46" i="1"/>
  <c r="P32" i="1"/>
  <c r="R32" i="1"/>
  <c r="Q32" i="1"/>
  <c r="P36" i="1"/>
  <c r="S36" i="1"/>
  <c r="R36" i="1"/>
  <c r="Q36" i="1"/>
  <c r="R47" i="1"/>
  <c r="Q47" i="1"/>
  <c r="P47" i="1"/>
  <c r="S47" i="1"/>
  <c r="Q48" i="1"/>
  <c r="P48" i="1"/>
  <c r="S48" i="1"/>
  <c r="R48" i="1"/>
  <c r="R30" i="1"/>
  <c r="P30" i="1"/>
  <c r="Q30" i="1" s="1"/>
  <c r="R34" i="1"/>
  <c r="Q34" i="1"/>
  <c r="P34" i="1"/>
  <c r="S34" i="1"/>
  <c r="R42" i="1"/>
  <c r="P42" i="1"/>
  <c r="Q42" i="1" s="1"/>
  <c r="P29" i="1"/>
  <c r="Q29" i="1" s="1"/>
  <c r="P33" i="1"/>
  <c r="P43" i="1"/>
  <c r="Q43" i="1" s="1"/>
  <c r="Q33" i="1"/>
  <c r="P44" i="1"/>
  <c r="Q44" i="1" s="1"/>
  <c r="R29" i="1"/>
  <c r="R33" i="1"/>
  <c r="S45" i="1"/>
  <c r="E82" i="2"/>
  <c r="E126" i="2"/>
  <c r="E142" i="2"/>
  <c r="E23" i="2"/>
  <c r="E7" i="2"/>
  <c r="E52" i="2"/>
  <c r="E68" i="2"/>
  <c r="E112" i="2"/>
  <c r="E156" i="2"/>
  <c r="E37" i="2"/>
  <c r="S32" i="1" l="1"/>
  <c r="G32" i="1" s="1"/>
  <c r="V31" i="1"/>
  <c r="W31" i="1" s="1"/>
  <c r="J33" i="1" s="1"/>
  <c r="S30" i="1"/>
  <c r="G30" i="1" s="1"/>
  <c r="S44" i="1"/>
  <c r="G44" i="1" s="1"/>
  <c r="S31" i="1"/>
  <c r="G31" i="1" s="1"/>
  <c r="S43" i="1"/>
  <c r="S29" i="1"/>
  <c r="G29" i="1" s="1"/>
  <c r="S42" i="1"/>
  <c r="G42" i="1" s="1"/>
  <c r="E56" i="1" l="1"/>
  <c r="F56" i="1" s="1"/>
  <c r="R56" i="1" s="1"/>
  <c r="G43" i="1"/>
  <c r="E54" i="1"/>
  <c r="O56" i="1" l="1"/>
  <c r="P56" i="1" s="1"/>
  <c r="F54" i="1"/>
  <c r="R54" i="1" s="1"/>
  <c r="G56" i="1" l="1"/>
  <c r="P54" i="1"/>
  <c r="G54" i="1" s="1"/>
  <c r="E28" i="1" l="1"/>
  <c r="O28" i="1" s="1"/>
  <c r="E27" i="1"/>
  <c r="O27" i="1" s="1"/>
  <c r="E25" i="1"/>
  <c r="P28" i="1" l="1"/>
  <c r="S28" i="1"/>
  <c r="R28" i="1"/>
  <c r="D58" i="1" s="1"/>
  <c r="F58" i="1" s="1"/>
  <c r="R58" i="1" s="1"/>
  <c r="Q28" i="1"/>
  <c r="P27" i="1"/>
  <c r="Q27" i="1" s="1"/>
  <c r="S27" i="1"/>
  <c r="G27" i="1" s="1"/>
  <c r="R27" i="1"/>
  <c r="F25" i="1"/>
  <c r="O58" i="1" l="1"/>
  <c r="P58" i="1" s="1"/>
  <c r="D57" i="1"/>
  <c r="F57" i="1" s="1"/>
  <c r="R57" i="1" s="1"/>
  <c r="O57" i="1" s="1"/>
  <c r="P57" i="1" s="1"/>
  <c r="O25" i="1"/>
  <c r="G28" i="1"/>
  <c r="G58" i="1" l="1"/>
  <c r="S25" i="1"/>
  <c r="R25" i="1"/>
  <c r="D53" i="1" s="1"/>
  <c r="Q25" i="1"/>
  <c r="G25" i="1" s="1"/>
  <c r="G57" i="1"/>
  <c r="E26" i="1" l="1"/>
  <c r="O26" i="1" s="1"/>
  <c r="R26" i="1" l="1"/>
  <c r="P26" i="1"/>
  <c r="Q26" i="1" s="1"/>
  <c r="S26" i="1"/>
  <c r="D55" i="1"/>
  <c r="F55" i="1" s="1"/>
  <c r="R55" i="1" s="1"/>
  <c r="F53" i="1"/>
  <c r="R53" i="1" s="1"/>
  <c r="G53" i="1" s="1"/>
  <c r="G26" i="1" l="1"/>
  <c r="O53" i="1"/>
  <c r="P53" i="1" s="1"/>
  <c r="O55" i="1"/>
  <c r="P55" i="1" l="1"/>
  <c r="G55" i="1" s="1"/>
</calcChain>
</file>

<file path=xl/sharedStrings.xml><?xml version="1.0" encoding="utf-8"?>
<sst xmlns="http://schemas.openxmlformats.org/spreadsheetml/2006/main" count="642" uniqueCount="153">
  <si>
    <t>Barselsorlov</t>
  </si>
  <si>
    <t>Antal uger</t>
  </si>
  <si>
    <t>Antal dage</t>
  </si>
  <si>
    <t>Fædreorlov</t>
  </si>
  <si>
    <t>Forældreorlov m/dagpenge</t>
  </si>
  <si>
    <t>Forældreorlov m/løn</t>
  </si>
  <si>
    <t>Forlænget forældreorlov</t>
  </si>
  <si>
    <t>Ferie</t>
  </si>
  <si>
    <t>Feriefridage/6. ferieuge</t>
  </si>
  <si>
    <t>Andet fravær</t>
  </si>
  <si>
    <t>Feriedage</t>
  </si>
  <si>
    <t>Fra dato</t>
  </si>
  <si>
    <t>Til dato</t>
  </si>
  <si>
    <t>Vælg</t>
  </si>
  <si>
    <t>Mor</t>
  </si>
  <si>
    <t>Arb. dage</t>
  </si>
  <si>
    <t>Nytårsdag</t>
  </si>
  <si>
    <t>Fast</t>
  </si>
  <si>
    <t>Skærtorsdag</t>
  </si>
  <si>
    <t>Beregnet</t>
  </si>
  <si>
    <t>Langfredag</t>
  </si>
  <si>
    <t>Påskedag</t>
  </si>
  <si>
    <t>2. påskedag</t>
  </si>
  <si>
    <t>Store Bededag</t>
  </si>
  <si>
    <t>Kristi Himmelfart</t>
  </si>
  <si>
    <t>Pinsedag</t>
  </si>
  <si>
    <t>2. pinsedag</t>
  </si>
  <si>
    <t>Grundlovsdag</t>
  </si>
  <si>
    <t>Juleaften</t>
  </si>
  <si>
    <t>1. juledag</t>
  </si>
  <si>
    <t>2. juledag</t>
  </si>
  <si>
    <t>Nytårsaftens dag</t>
  </si>
  <si>
    <t>1. maj</t>
  </si>
  <si>
    <t>Ja</t>
  </si>
  <si>
    <t>Fri med løn</t>
  </si>
  <si>
    <t>Kalenderdage</t>
  </si>
  <si>
    <t>Helligdag</t>
  </si>
  <si>
    <t>Dato</t>
  </si>
  <si>
    <t>Fast/variabel</t>
  </si>
  <si>
    <t>Afregnes med</t>
  </si>
  <si>
    <t>Fri med løn2</t>
  </si>
  <si>
    <t>Orlovs-/fridagstype</t>
  </si>
  <si>
    <t>I alt</t>
  </si>
  <si>
    <t>Far</t>
  </si>
  <si>
    <t>I alt (dage)</t>
  </si>
  <si>
    <t>Restdage</t>
  </si>
  <si>
    <t>Rest uger / dage</t>
  </si>
  <si>
    <t>Planlagt</t>
  </si>
  <si>
    <t>Orlovstype</t>
  </si>
  <si>
    <t>Resterende ret til orlov m/dagpenge (fælles)</t>
  </si>
  <si>
    <t>Forlænget orlov uden løn/dagpenge (fælles)</t>
  </si>
  <si>
    <t>REST</t>
  </si>
  <si>
    <t>Arbejdsdage</t>
  </si>
  <si>
    <t>alt er udfyldt</t>
  </si>
  <si>
    <t>PLANLÆGNING AF ORLOV</t>
  </si>
  <si>
    <t>Senest 8 uger efter fødslen skal I som forældre informere jeres respektive arbejdsgivere om</t>
  </si>
  <si>
    <t xml:space="preserve">jeres orlovsplaner. </t>
  </si>
  <si>
    <t>ønsker til orloven stemmer overens med jeres rettigheder til orlov.</t>
  </si>
  <si>
    <t>Deadline for underretning af planer (8 uger efter fødsel)</t>
  </si>
  <si>
    <t>Vær opmærksom på, at orlov afholdes i hele uger (7 dage), hvorimod ferie og lignende</t>
  </si>
  <si>
    <t xml:space="preserve">afholdes i arbejdsdage (typisk 5 dage pr. uge). </t>
  </si>
  <si>
    <t>Indgår der helligdage i en uge, hvor der afholdes orlov, indgår helligdagene også i orlovs-</t>
  </si>
  <si>
    <t>perioden. Du har derfor ikke ret til yderligere orlov, hvis der indgår helligdage i orlovs-</t>
  </si>
  <si>
    <t xml:space="preserve">perioden. </t>
  </si>
  <si>
    <t>Undtaget herfor er de 2 ugers fædreorlov, som kan afholdes som enkelte dage. I planlæg-</t>
  </si>
  <si>
    <t>ningsskemaet regnes fædreorloven derfor som 10 arbejdsdage (og ikke som 2 uger).</t>
  </si>
  <si>
    <t>I arkfanen: 'Planlægning' kan I indtaste jeres planer, og hurtigt få et overblik over om jeres</t>
  </si>
  <si>
    <t>Forskel på kalenderuger og arbejdsdage</t>
  </si>
  <si>
    <t>Rækkefølge på orlovstyper</t>
  </si>
  <si>
    <t>Det er i planlægningsskemaet forudsat, at du afholder hele din barselsorlov på 14 uger.</t>
  </si>
  <si>
    <t>De 14 uger kan ikke afbrydes og holdes på et senere tidspunkt.</t>
  </si>
  <si>
    <t>Modtager du løn i en del af forældreorloven, er det ofte en forudsætning fra arbejds-</t>
  </si>
  <si>
    <t>giveren, at den lønnede del af forældreorloven afholdes i umiddelbar forlængelse af</t>
  </si>
  <si>
    <t>barselsorloven på de 14 uger, hvorfor det ikke vil være muligt at indlægge f.eks. feriedage</t>
  </si>
  <si>
    <t xml:space="preserve">mellem barselsorloven og den del af forældreorloven, der er med løn. </t>
  </si>
  <si>
    <t>Er dette et ønske for dig, skal du derfor cleare det med din arbejdsgiver, medmindre det</t>
  </si>
  <si>
    <t>fremgår tydeligt af din personalehåndbog eller barselspolitik.</t>
  </si>
  <si>
    <t xml:space="preserve">Efter den eventuelt lønnede del af forældreorloven, kan du godt afbryde din orlov for at </t>
  </si>
  <si>
    <t>holde ferie e.lign. Men hver opmærksom på, at hvis du afbryder orloven for at holde</t>
  </si>
  <si>
    <t xml:space="preserve">ferie, kan du miste retten til at holde forlænget orlov uden løn. Du skal også sikre dig, </t>
  </si>
  <si>
    <t>efter afholdelse af ferie.</t>
  </si>
  <si>
    <t>at du har mindst 8 uger og maksimum 13 uger tilbage af forældreorloven med dagpenge</t>
  </si>
  <si>
    <t>Dette skyldes, at en afbrydelse af orloven indebærer at den resterende del af orloven</t>
  </si>
  <si>
    <t>betragtes som udskudt orlov, hvor der træder nogle andre regler i kraft.</t>
  </si>
  <si>
    <t>Vi anbefaler derfor, at du planlægger din orlov i følgende rækkefølge:</t>
  </si>
  <si>
    <t>Eventuel forældreolov med løn</t>
  </si>
  <si>
    <t>Forældreorlov med dagpenge</t>
  </si>
  <si>
    <t>Eventuel forlænget orlov uden løn / dagpenge</t>
  </si>
  <si>
    <t>Far/medmor</t>
  </si>
  <si>
    <t>Der er øremærket 2 ugers fædreorlov (10 arbejdsdage) til far/medmor.</t>
  </si>
  <si>
    <t>Hvis du som far/medmor har ret til at holde forældreorlov med løn, skal du undersøge</t>
  </si>
  <si>
    <t xml:space="preserve">I jeres barselspolitik, om der er regler for, at denne orlov skal afholdes inden barnet er </t>
  </si>
  <si>
    <t>x uger - eller om du evt. har ret til at udskyde orloven til et senere tidspunkt.</t>
  </si>
  <si>
    <t>Rettighed til løn er under forudsætning af fuld refusion</t>
  </si>
  <si>
    <t xml:space="preserve">Retten til fuld refusion kan være særdeles vanskelig at finde ud af. Læs mere herom </t>
  </si>
  <si>
    <t>Eventuel ferie, feriefridage, omsorgsdage e.lign.</t>
  </si>
  <si>
    <t xml:space="preserve">Afbryder du orloven for at holde ferie - eller har planlagt ferie i forlængelse af orloven, </t>
  </si>
  <si>
    <t>er det vigtigt, at du svarer ja/nej til betalte friedage, som ikke er officielle helligdage.</t>
  </si>
  <si>
    <t>Det drejer sig om følgende dage:</t>
  </si>
  <si>
    <t>5. juni (grundlovsdag)</t>
  </si>
  <si>
    <t>24. december</t>
  </si>
  <si>
    <t>31. december</t>
  </si>
  <si>
    <t>Ovenstående 4 dage er ikke retmæssige fridage med løn. Men hos mange arbejdsgivere</t>
  </si>
  <si>
    <t>Du angiver disse rettigheder her:</t>
  </si>
  <si>
    <t>UGER</t>
  </si>
  <si>
    <t>DATO</t>
  </si>
  <si>
    <t>Dato for fødsel og deadline for barselsplaner</t>
  </si>
  <si>
    <t>VÆLG</t>
  </si>
  <si>
    <t>FÆLLES ORLOVSPLANER</t>
  </si>
  <si>
    <t xml:space="preserve">PLANLÆGNNING AF ORLOV </t>
  </si>
  <si>
    <t>Startdato:</t>
  </si>
  <si>
    <t>Antal uger:</t>
  </si>
  <si>
    <t>Slutdato:</t>
  </si>
  <si>
    <t>Antal arbejdsdage:</t>
  </si>
  <si>
    <t>Beregn slutdato efter x antal uger</t>
  </si>
  <si>
    <t>Beregn slutdato efter x arb. dage/feriedage</t>
  </si>
  <si>
    <t>HÆLP TIL AT FINDE "TIL-DATO"</t>
  </si>
  <si>
    <t>https://ugenr.dk/kalender/2020-2</t>
  </si>
  <si>
    <t>https://www.payday.dk/barselsorlov/#B-barselsfonde</t>
  </si>
  <si>
    <t>Mangler du en kalender:</t>
  </si>
  <si>
    <t xml:space="preserve">på vores website: </t>
  </si>
  <si>
    <t>https://www.payday.dk/barselsorlov/#b-barselsfond</t>
  </si>
  <si>
    <t>Fædreorloven skal være afholdt inden barnet er 14 uger. Du kan tidligst starte fædre-</t>
  </si>
  <si>
    <t>den dag, hvor barnet er født.</t>
  </si>
  <si>
    <t>udbetales fuld løn i en eller flere af dagene.</t>
  </si>
  <si>
    <t xml:space="preserve">Vi håber, du kommer godt i gang med planlægningen af din orlov. Støder du på </t>
  </si>
  <si>
    <t>spørgsmål undervejs, skal du ikke holde dig tilbage med at sende dine spørgsmål</t>
  </si>
  <si>
    <t>til os via en besked i Payday.</t>
  </si>
  <si>
    <t>I ark Planlægning er der nogle formler i de skjulte kolonner</t>
  </si>
  <si>
    <t>EVENTUELLE KOMMENTARER</t>
  </si>
  <si>
    <t>GEM PLANEN PÅ DIN PC - OG SEND DEN SOM EN VEDHÆFTET FIL TIL EN BESKED I PAYDAY</t>
  </si>
  <si>
    <t xml:space="preserve">Dato for fødsel </t>
  </si>
  <si>
    <t>FARS/MEDMORS ORLOV</t>
  </si>
  <si>
    <t>Fravær op-</t>
  </si>
  <si>
    <t>gøres i:</t>
  </si>
  <si>
    <t>MORS ORLOV + EVT. FERIE ELLER ANDET FRAVÆR I FORLÆNGELSE AF ORLOVEN</t>
  </si>
  <si>
    <t>Mors eventuelle ret til løn under en del af forældreorlov (antal uger)</t>
  </si>
  <si>
    <t>Fars/modmors eventuelle ret til løn under en del af forældreorlov (antal uger)</t>
  </si>
  <si>
    <t>Heraf afholdes (uger):</t>
  </si>
  <si>
    <t>Vilkår med ret til løn/delvis løn under orloven</t>
  </si>
  <si>
    <t>forudsætter ofte, at arbejdsgiveren modtager</t>
  </si>
  <si>
    <t xml:space="preserve">den 'fulde refusion'. </t>
  </si>
  <si>
    <t>Læs mere om 'fuld refusion' her:</t>
  </si>
  <si>
    <t>Hvis du afbryder din orlov for at holde ferie, eller indlægger ferie i forlængelse af din orlov, er der i beregningerne taget højde for officielle helligdage. Men hvis du har fri med løn i en/flere af de 4 dage, skal du vælge 'Ja'</t>
  </si>
  <si>
    <t>Noter fraværstype ved</t>
  </si>
  <si>
    <t>valg af 'Andet fravær'</t>
  </si>
  <si>
    <t>ugedag&lt;6</t>
  </si>
  <si>
    <t>ikke helligdag</t>
  </si>
  <si>
    <t>Alle datoer skal tastes med formatet: 
DD-MM-ÅÅÅÅ</t>
  </si>
  <si>
    <t>FÆLLESORLOV</t>
  </si>
  <si>
    <t>FRIDAGE MED LØN (MOR)</t>
  </si>
  <si>
    <t>&lt;------ start med datoen for fødslen</t>
  </si>
  <si>
    <t>Her kan du notere eventuelle yderligere kommentarer til dine planer.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</si>
</sst>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 tint="-0.249977111117893"/>
      <name val="Calibri"/>
      <family val="2"/>
      <scheme val="minor"/>
    </font>
    <font>
      <b/>
      <sz val="11"/>
      <color theme="1" tint="-0.249977111117893"/>
      <name val="Calibri"/>
      <family val="2"/>
      <scheme val="minor"/>
    </font>
    <font>
      <u/>
      <sz val="11"/>
      <color theme="1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1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 tint="-0.249977111117893"/>
      <name val="Calibri"/>
      <family val="2"/>
      <scheme val="minor"/>
    </font>
    <font>
      <i/>
      <sz val="11"/>
      <color theme="1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darkGrid"/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5" fillId="0" borderId="0" xfId="0" applyFont="1"/>
    <xf numFmtId="14" fontId="5" fillId="0" borderId="0" xfId="0" applyNumberFormat="1" applyFont="1"/>
    <xf numFmtId="1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left" indent="2"/>
    </xf>
    <xf numFmtId="0" fontId="5" fillId="0" borderId="0" xfId="0" applyFont="1" applyProtection="1"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7" fillId="0" borderId="1" xfId="0" applyFont="1" applyFill="1" applyBorder="1" applyProtection="1">
      <protection hidden="1"/>
    </xf>
    <xf numFmtId="14" fontId="7" fillId="0" borderId="1" xfId="0" applyNumberFormat="1" applyFont="1" applyFill="1" applyBorder="1" applyProtection="1">
      <protection hidden="1"/>
    </xf>
    <xf numFmtId="14" fontId="13" fillId="0" borderId="1" xfId="0" applyNumberFormat="1" applyFont="1" applyFill="1" applyBorder="1" applyProtection="1">
      <protection hidden="1"/>
    </xf>
    <xf numFmtId="0" fontId="12" fillId="0" borderId="4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7" fillId="5" borderId="1" xfId="0" applyFont="1" applyFill="1" applyBorder="1" applyProtection="1">
      <protection locked="0" hidden="1"/>
    </xf>
    <xf numFmtId="14" fontId="7" fillId="5" borderId="1" xfId="0" applyNumberFormat="1" applyFont="1" applyFill="1" applyBorder="1" applyProtection="1">
      <protection locked="0" hidden="1"/>
    </xf>
    <xf numFmtId="14" fontId="5" fillId="0" borderId="1" xfId="0" applyNumberFormat="1" applyFont="1" applyBorder="1" applyProtection="1">
      <protection hidden="1"/>
    </xf>
    <xf numFmtId="14" fontId="5" fillId="5" borderId="1" xfId="0" applyNumberFormat="1" applyFont="1" applyFill="1" applyBorder="1" applyProtection="1">
      <protection locked="0" hidden="1"/>
    </xf>
    <xf numFmtId="1" fontId="5" fillId="5" borderId="1" xfId="0" applyNumberFormat="1" applyFont="1" applyFill="1" applyBorder="1" applyProtection="1">
      <protection locked="0" hidden="1"/>
    </xf>
    <xf numFmtId="14" fontId="5" fillId="0" borderId="7" xfId="0" applyNumberFormat="1" applyFont="1" applyBorder="1" applyProtection="1">
      <protection hidden="1"/>
    </xf>
    <xf numFmtId="14" fontId="5" fillId="0" borderId="6" xfId="0" applyNumberFormat="1" applyFont="1" applyBorder="1" applyProtection="1">
      <protection hidden="1"/>
    </xf>
    <xf numFmtId="0" fontId="12" fillId="0" borderId="7" xfId="0" applyFont="1" applyBorder="1" applyProtection="1">
      <protection hidden="1"/>
    </xf>
    <xf numFmtId="0" fontId="5" fillId="0" borderId="6" xfId="0" applyFont="1" applyBorder="1" applyProtection="1">
      <protection hidden="1"/>
    </xf>
    <xf numFmtId="14" fontId="5" fillId="0" borderId="0" xfId="0" applyNumberFormat="1" applyFont="1" applyProtection="1">
      <protection hidden="1"/>
    </xf>
    <xf numFmtId="0" fontId="4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7" fillId="0" borderId="3" xfId="0" applyFont="1" applyFill="1" applyBorder="1" applyProtection="1">
      <protection hidden="1"/>
    </xf>
    <xf numFmtId="0" fontId="7" fillId="0" borderId="2" xfId="0" applyFont="1" applyFill="1" applyBorder="1" applyProtection="1">
      <protection hidden="1"/>
    </xf>
    <xf numFmtId="1" fontId="7" fillId="5" borderId="2" xfId="0" applyNumberFormat="1" applyFont="1" applyFill="1" applyBorder="1" applyProtection="1">
      <protection locked="0" hidden="1"/>
    </xf>
    <xf numFmtId="0" fontId="7" fillId="0" borderId="0" xfId="0" applyFont="1" applyFill="1" applyBorder="1" applyProtection="1">
      <protection hidden="1"/>
    </xf>
    <xf numFmtId="1" fontId="7" fillId="5" borderId="1" xfId="0" applyNumberFormat="1" applyFont="1" applyFill="1" applyBorder="1" applyProtection="1">
      <protection locked="0" hidden="1"/>
    </xf>
    <xf numFmtId="0" fontId="2" fillId="2" borderId="0" xfId="0" applyFont="1" applyFill="1" applyAlignment="1" applyProtection="1">
      <alignment horizontal="center"/>
      <protection hidden="1"/>
    </xf>
    <xf numFmtId="0" fontId="7" fillId="6" borderId="1" xfId="0" applyFont="1" applyFill="1" applyBorder="1" applyProtection="1">
      <protection hidden="1"/>
    </xf>
    <xf numFmtId="43" fontId="13" fillId="0" borderId="1" xfId="1" applyFont="1" applyFill="1" applyBorder="1" applyProtection="1"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0" fontId="4" fillId="4" borderId="10" xfId="0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1" fontId="13" fillId="0" borderId="0" xfId="0" applyNumberFormat="1" applyFont="1" applyFill="1" applyBorder="1" applyProtection="1">
      <protection hidden="1"/>
    </xf>
    <xf numFmtId="0" fontId="7" fillId="0" borderId="11" xfId="0" applyFont="1" applyFill="1" applyBorder="1" applyProtection="1">
      <protection hidden="1"/>
    </xf>
    <xf numFmtId="0" fontId="7" fillId="0" borderId="1" xfId="0" applyFont="1" applyFill="1" applyBorder="1" applyProtection="1">
      <protection locked="0" hidden="1"/>
    </xf>
    <xf numFmtId="0" fontId="12" fillId="0" borderId="0" xfId="0" applyFont="1" applyProtection="1">
      <protection hidden="1"/>
    </xf>
    <xf numFmtId="0" fontId="10" fillId="2" borderId="0" xfId="0" applyFont="1" applyFill="1" applyAlignment="1" applyProtection="1">
      <protection hidden="1"/>
    </xf>
    <xf numFmtId="0" fontId="2" fillId="2" borderId="0" xfId="0" applyFont="1" applyFill="1" applyAlignment="1" applyProtection="1">
      <protection hidden="1"/>
    </xf>
    <xf numFmtId="0" fontId="16" fillId="0" borderId="1" xfId="0" applyFont="1" applyFill="1" applyBorder="1" applyProtection="1">
      <protection hidden="1"/>
    </xf>
    <xf numFmtId="0" fontId="7" fillId="5" borderId="2" xfId="0" applyFont="1" applyFill="1" applyBorder="1" applyProtection="1">
      <protection locked="0" hidden="1"/>
    </xf>
    <xf numFmtId="0" fontId="7" fillId="5" borderId="0" xfId="0" applyFont="1" applyFill="1" applyBorder="1" applyProtection="1">
      <protection locked="0" hidden="1"/>
    </xf>
    <xf numFmtId="0" fontId="15" fillId="0" borderId="0" xfId="2" applyAlignment="1" applyProtection="1">
      <alignment horizontal="left"/>
      <protection locked="0" hidden="1"/>
    </xf>
    <xf numFmtId="0" fontId="5" fillId="0" borderId="4" xfId="0" applyFont="1" applyBorder="1" applyProtection="1">
      <protection hidden="1"/>
    </xf>
    <xf numFmtId="0" fontId="5" fillId="0" borderId="7" xfId="0" applyFont="1" applyBorder="1" applyProtection="1">
      <protection hidden="1"/>
    </xf>
    <xf numFmtId="0" fontId="15" fillId="0" borderId="10" xfId="2" applyBorder="1" applyAlignment="1" applyProtection="1">
      <alignment horizontal="left"/>
      <protection locked="0" hidden="1"/>
    </xf>
    <xf numFmtId="0" fontId="15" fillId="0" borderId="8" xfId="2" applyBorder="1" applyAlignment="1" applyProtection="1">
      <alignment horizontal="left"/>
      <protection locked="0" hidden="1"/>
    </xf>
    <xf numFmtId="0" fontId="5" fillId="0" borderId="4" xfId="0" applyFont="1" applyBorder="1" applyAlignment="1" applyProtection="1">
      <alignment horizontal="left" vertical="top" wrapText="1"/>
      <protection hidden="1"/>
    </xf>
    <xf numFmtId="0" fontId="5" fillId="0" borderId="5" xfId="0" applyFont="1" applyBorder="1" applyAlignment="1" applyProtection="1">
      <alignment horizontal="left" vertical="top" wrapText="1"/>
      <protection hidden="1"/>
    </xf>
    <xf numFmtId="0" fontId="5" fillId="0" borderId="7" xfId="0" applyFont="1" applyBorder="1" applyAlignment="1" applyProtection="1">
      <alignment horizontal="left" vertical="top" wrapText="1"/>
      <protection hidden="1"/>
    </xf>
    <xf numFmtId="0" fontId="5" fillId="0" borderId="6" xfId="0" applyFont="1" applyBorder="1" applyAlignment="1" applyProtection="1">
      <alignment horizontal="left" vertical="top" wrapText="1"/>
      <protection hidden="1"/>
    </xf>
    <xf numFmtId="0" fontId="5" fillId="0" borderId="10" xfId="0" applyFont="1" applyBorder="1" applyAlignment="1" applyProtection="1">
      <alignment horizontal="left" vertical="top" wrapText="1"/>
      <protection hidden="1"/>
    </xf>
    <xf numFmtId="0" fontId="5" fillId="0" borderId="8" xfId="0" applyFont="1" applyBorder="1" applyAlignment="1" applyProtection="1">
      <alignment horizontal="left" vertical="top" wrapText="1"/>
      <protection hidden="1"/>
    </xf>
    <xf numFmtId="0" fontId="5" fillId="0" borderId="0" xfId="0" applyFont="1" applyFill="1"/>
    <xf numFmtId="0" fontId="7" fillId="0" borderId="4" xfId="0" applyFont="1" applyFill="1" applyBorder="1" applyProtection="1">
      <protection hidden="1"/>
    </xf>
    <xf numFmtId="0" fontId="7" fillId="0" borderId="12" xfId="0" applyFont="1" applyFill="1" applyBorder="1" applyProtection="1">
      <protection hidden="1"/>
    </xf>
    <xf numFmtId="1" fontId="13" fillId="0" borderId="2" xfId="0" applyNumberFormat="1" applyFont="1" applyFill="1" applyBorder="1" applyProtection="1">
      <protection hidden="1"/>
    </xf>
    <xf numFmtId="0" fontId="7" fillId="0" borderId="5" xfId="0" applyFont="1" applyFill="1" applyBorder="1" applyProtection="1">
      <protection hidden="1"/>
    </xf>
    <xf numFmtId="14" fontId="7" fillId="5" borderId="2" xfId="0" applyNumberFormat="1" applyFont="1" applyFill="1" applyBorder="1" applyProtection="1">
      <protection locked="0" hidden="1"/>
    </xf>
    <xf numFmtId="14" fontId="13" fillId="0" borderId="2" xfId="0" applyNumberFormat="1" applyFont="1" applyFill="1" applyBorder="1" applyProtection="1">
      <protection hidden="1"/>
    </xf>
    <xf numFmtId="0" fontId="14" fillId="0" borderId="0" xfId="0" applyFont="1" applyProtection="1">
      <protection hidden="1"/>
    </xf>
    <xf numFmtId="14" fontId="17" fillId="5" borderId="0" xfId="0" applyNumberFormat="1" applyFont="1" applyFill="1" applyAlignment="1" applyProtection="1">
      <alignment horizontal="left" vertical="top" wrapText="1"/>
      <protection locked="0" hidden="1"/>
    </xf>
    <xf numFmtId="0" fontId="7" fillId="5" borderId="2" xfId="0" applyFont="1" applyFill="1" applyBorder="1" applyAlignment="1" applyProtection="1">
      <alignment horizontal="right"/>
      <protection locked="0" hidden="1"/>
    </xf>
    <xf numFmtId="0" fontId="15" fillId="0" borderId="0" xfId="2" applyProtection="1">
      <protection locked="0"/>
    </xf>
    <xf numFmtId="0" fontId="7" fillId="0" borderId="0" xfId="0" applyFont="1" applyProtection="1">
      <protection locked="0"/>
    </xf>
  </cellXfs>
  <cellStyles count="3">
    <cellStyle name="Komma" xfId="1" builtinId="3"/>
    <cellStyle name="Link" xfId="2" builtinId="8"/>
    <cellStyle name="Normal" xfId="0" builtinId="0"/>
  </cellStyles>
  <dxfs count="4"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1422400</xdr:colOff>
      <xdr:row>58</xdr:row>
      <xdr:rowOff>95250</xdr:rowOff>
    </xdr:from>
    <xdr:to>
      <xdr:col>9</xdr:col>
      <xdr:colOff>879475</xdr:colOff>
      <xdr:row>60</xdr:row>
      <xdr:rowOff>165100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6E56B3E-B38E-4D92-BBE7-FDF46D8F9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6850" y="10801350"/>
          <a:ext cx="1266825" cy="438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5AA964-B29E-431B-B74C-BA725E3507B6}" name="Tabel1" displayName="Tabel1" ref="H1:J8" totalsRowShown="0">
  <autoFilter ref="H1:J8" xr:uid="{CEBCC7B5-19DC-47E0-9F29-F4FB9F959ACB}"/>
  <tableColumns count="3">
    <tableColumn id="1" xr3:uid="{452E59CF-F000-4460-9CE6-87E0AA5141D0}" name="Mor"/>
    <tableColumn id="2" xr3:uid="{2BE8C684-EC9C-43CD-A404-2E8847600A26}" name="Afregnes med"/>
    <tableColumn id="3" xr3:uid="{119F8388-84D1-47FC-8B94-13562606C448}" name="I alt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D59D91-80E2-4AC9-AB5C-3A686A4B5890}" name="Tabel3" displayName="Tabel3" ref="A1:E165" totalsRowShown="0">
  <autoFilter ref="A1:E165" xr:uid="{F2CAB52E-76D9-4DF6-83DD-1B3E41B2F870}"/>
  <tableColumns count="5">
    <tableColumn id="1" xr3:uid="{D0B28C72-BBB3-472D-86C0-2910F1FA763A}" name="Helligdag"/>
    <tableColumn id="2" xr3:uid="{03BF8B98-5E04-4803-9E95-685EBAA74037}" name="Dato" dataDxfId="2"/>
    <tableColumn id="3" xr3:uid="{B527D681-E862-4597-9135-BEC52815645B}" name="Fast/variabel"/>
    <tableColumn id="4" xr3:uid="{575C5835-5D6D-4FB4-B89E-FF813D64B367}" name="Fri med løn">
      <calculatedColumnFormula>VLOOKUP(A2,Planlægning!$B$16:$G$19,3,FALSE)</calculatedColumnFormula>
    </tableColumn>
    <tableColumn id="5" xr3:uid="{A1C9238E-0577-4752-BF14-B3944D87A8B4}" name="Fri med løn2" dataDxfId="1">
      <calculatedColumnFormula>IF(D2="JA",B2,0)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8DBE8E-58A3-470B-B2B0-A7FFEA8DFFE5}" name="Tabel15" displayName="Tabel15" ref="L1:N6" totalsRowShown="0">
  <autoFilter ref="L1:N6" xr:uid="{8CFFF097-817C-40DB-BA84-6FAFD37D7718}"/>
  <tableColumns count="3">
    <tableColumn id="1" xr3:uid="{0914DE19-0ABD-42FD-802A-70DC71146701}" name="Far"/>
    <tableColumn id="2" xr3:uid="{21254635-A4E9-41ED-9DF3-321830E8E66B}" name="Afregnes med"/>
    <tableColumn id="3" xr3:uid="{F920287E-7C01-4EEA-932E-4355F41FC01B}" name="I al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Brugerdefineret 1">
      <a:dk1>
        <a:srgbClr val="08767C"/>
      </a:dk1>
      <a:lt1>
        <a:srgbClr val="FFFFFF"/>
      </a:lt1>
      <a:dk2>
        <a:srgbClr val="FFCB08"/>
      </a:dk2>
      <a:lt2>
        <a:srgbClr val="F58220"/>
      </a:lt2>
      <a:accent1>
        <a:srgbClr val="CC3333"/>
      </a:accent1>
      <a:accent2>
        <a:srgbClr val="1B88BF"/>
      </a:accent2>
      <a:accent3>
        <a:srgbClr val="1ABE1A"/>
      </a:accent3>
      <a:accent4>
        <a:srgbClr val="EBF3E6"/>
      </a:accent4>
      <a:accent5>
        <a:srgbClr val="E8F6FE"/>
      </a:accent5>
      <a:accent6>
        <a:srgbClr val="F9EDE9"/>
      </a:accent6>
      <a:hlink>
        <a:srgbClr val="1B88BF"/>
      </a:hlink>
      <a:folHlink>
        <a:srgbClr val="1B88B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yday.dk/barselsorlov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ayday.dk/barselsorlov/" TargetMode="External"/><Relationship Id="rId1" Type="http://schemas.openxmlformats.org/officeDocument/2006/relationships/hyperlink" Target="https://ugenr.dk/kalender/2020-2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DA664-D97E-47D9-8502-B239F1022EE1}">
  <sheetPr codeName="Ark1">
    <tabColor theme="3"/>
  </sheetPr>
  <dimension ref="A1:K92"/>
  <sheetViews>
    <sheetView showGridLines="0" tabSelected="1" workbookViewId="0"/>
  </sheetViews>
  <sheetFormatPr defaultColWidth="0" defaultRowHeight="14.5" zeroHeight="1" x14ac:dyDescent="0.35"/>
  <cols>
    <col min="1" max="1" width="3.453125" style="8" customWidth="1"/>
    <col min="2" max="10" width="8.7265625" style="8" customWidth="1"/>
    <col min="11" max="11" width="3.453125" style="8" customWidth="1"/>
    <col min="12" max="16384" width="8.7265625" style="8" hidden="1"/>
  </cols>
  <sheetData>
    <row r="1" spans="2:2" ht="21" x14ac:dyDescent="0.5">
      <c r="B1" s="7" t="s">
        <v>54</v>
      </c>
    </row>
    <row r="2" spans="2:2" x14ac:dyDescent="0.35"/>
    <row r="3" spans="2:2" x14ac:dyDescent="0.35">
      <c r="B3" s="8" t="s">
        <v>55</v>
      </c>
    </row>
    <row r="4" spans="2:2" x14ac:dyDescent="0.35">
      <c r="B4" s="8" t="s">
        <v>56</v>
      </c>
    </row>
    <row r="5" spans="2:2" x14ac:dyDescent="0.35"/>
    <row r="6" spans="2:2" x14ac:dyDescent="0.35">
      <c r="B6" s="8" t="s">
        <v>66</v>
      </c>
    </row>
    <row r="7" spans="2:2" x14ac:dyDescent="0.35">
      <c r="B7" s="8" t="s">
        <v>57</v>
      </c>
    </row>
    <row r="8" spans="2:2" x14ac:dyDescent="0.35"/>
    <row r="9" spans="2:2" x14ac:dyDescent="0.35">
      <c r="B9" s="9" t="s">
        <v>67</v>
      </c>
    </row>
    <row r="10" spans="2:2" x14ac:dyDescent="0.35"/>
    <row r="11" spans="2:2" x14ac:dyDescent="0.35">
      <c r="B11" s="8" t="s">
        <v>59</v>
      </c>
    </row>
    <row r="12" spans="2:2" x14ac:dyDescent="0.35">
      <c r="B12" s="8" t="s">
        <v>60</v>
      </c>
    </row>
    <row r="13" spans="2:2" x14ac:dyDescent="0.35"/>
    <row r="14" spans="2:2" x14ac:dyDescent="0.35">
      <c r="B14" s="8" t="s">
        <v>61</v>
      </c>
    </row>
    <row r="15" spans="2:2" x14ac:dyDescent="0.35">
      <c r="B15" s="8" t="s">
        <v>62</v>
      </c>
    </row>
    <row r="16" spans="2:2" x14ac:dyDescent="0.35">
      <c r="B16" s="8" t="s">
        <v>63</v>
      </c>
    </row>
    <row r="17" spans="2:2" x14ac:dyDescent="0.35"/>
    <row r="18" spans="2:2" x14ac:dyDescent="0.35">
      <c r="B18" s="8" t="s">
        <v>64</v>
      </c>
    </row>
    <row r="19" spans="2:2" x14ac:dyDescent="0.35">
      <c r="B19" s="8" t="s">
        <v>65</v>
      </c>
    </row>
    <row r="20" spans="2:2" x14ac:dyDescent="0.35"/>
    <row r="21" spans="2:2" x14ac:dyDescent="0.35">
      <c r="B21" s="9" t="s">
        <v>68</v>
      </c>
    </row>
    <row r="22" spans="2:2" x14ac:dyDescent="0.35"/>
    <row r="23" spans="2:2" x14ac:dyDescent="0.35">
      <c r="B23" s="10" t="s">
        <v>14</v>
      </c>
    </row>
    <row r="24" spans="2:2" x14ac:dyDescent="0.35"/>
    <row r="25" spans="2:2" x14ac:dyDescent="0.35">
      <c r="B25" s="8" t="s">
        <v>69</v>
      </c>
    </row>
    <row r="26" spans="2:2" x14ac:dyDescent="0.35"/>
    <row r="27" spans="2:2" x14ac:dyDescent="0.35">
      <c r="B27" s="8" t="s">
        <v>70</v>
      </c>
    </row>
    <row r="28" spans="2:2" x14ac:dyDescent="0.35"/>
    <row r="29" spans="2:2" x14ac:dyDescent="0.35">
      <c r="B29" s="8" t="s">
        <v>71</v>
      </c>
    </row>
    <row r="30" spans="2:2" x14ac:dyDescent="0.35">
      <c r="B30" s="8" t="s">
        <v>72</v>
      </c>
    </row>
    <row r="31" spans="2:2" x14ac:dyDescent="0.35">
      <c r="B31" s="8" t="s">
        <v>73</v>
      </c>
    </row>
    <row r="32" spans="2:2" x14ac:dyDescent="0.35">
      <c r="B32" s="8" t="s">
        <v>74</v>
      </c>
    </row>
    <row r="33" spans="2:2" x14ac:dyDescent="0.35"/>
    <row r="34" spans="2:2" x14ac:dyDescent="0.35">
      <c r="B34" s="8" t="s">
        <v>75</v>
      </c>
    </row>
    <row r="35" spans="2:2" x14ac:dyDescent="0.35">
      <c r="B35" s="8" t="s">
        <v>76</v>
      </c>
    </row>
    <row r="36" spans="2:2" x14ac:dyDescent="0.35"/>
    <row r="37" spans="2:2" x14ac:dyDescent="0.35">
      <c r="B37" s="8" t="s">
        <v>77</v>
      </c>
    </row>
    <row r="38" spans="2:2" x14ac:dyDescent="0.35">
      <c r="B38" s="8" t="s">
        <v>78</v>
      </c>
    </row>
    <row r="39" spans="2:2" x14ac:dyDescent="0.35">
      <c r="B39" s="8" t="s">
        <v>79</v>
      </c>
    </row>
    <row r="40" spans="2:2" x14ac:dyDescent="0.35">
      <c r="B40" s="8" t="s">
        <v>81</v>
      </c>
    </row>
    <row r="41" spans="2:2" x14ac:dyDescent="0.35">
      <c r="B41" s="8" t="s">
        <v>80</v>
      </c>
    </row>
    <row r="42" spans="2:2" x14ac:dyDescent="0.35"/>
    <row r="43" spans="2:2" x14ac:dyDescent="0.35">
      <c r="B43" s="8" t="s">
        <v>82</v>
      </c>
    </row>
    <row r="44" spans="2:2" x14ac:dyDescent="0.35">
      <c r="B44" s="8" t="s">
        <v>83</v>
      </c>
    </row>
    <row r="45" spans="2:2" x14ac:dyDescent="0.35"/>
    <row r="46" spans="2:2" x14ac:dyDescent="0.35">
      <c r="B46" s="8" t="s">
        <v>84</v>
      </c>
    </row>
    <row r="47" spans="2:2" x14ac:dyDescent="0.35"/>
    <row r="48" spans="2:2" x14ac:dyDescent="0.35">
      <c r="B48" s="11" t="s">
        <v>0</v>
      </c>
    </row>
    <row r="49" spans="2:2" x14ac:dyDescent="0.35">
      <c r="B49" s="11" t="s">
        <v>85</v>
      </c>
    </row>
    <row r="50" spans="2:2" x14ac:dyDescent="0.35">
      <c r="B50" s="11" t="s">
        <v>86</v>
      </c>
    </row>
    <row r="51" spans="2:2" x14ac:dyDescent="0.35">
      <c r="B51" s="11" t="s">
        <v>87</v>
      </c>
    </row>
    <row r="52" spans="2:2" x14ac:dyDescent="0.35">
      <c r="B52" s="11" t="s">
        <v>95</v>
      </c>
    </row>
    <row r="53" spans="2:2" x14ac:dyDescent="0.35"/>
    <row r="54" spans="2:2" x14ac:dyDescent="0.35">
      <c r="B54" s="10" t="s">
        <v>88</v>
      </c>
    </row>
    <row r="55" spans="2:2" x14ac:dyDescent="0.35"/>
    <row r="56" spans="2:2" x14ac:dyDescent="0.35">
      <c r="B56" s="8" t="s">
        <v>89</v>
      </c>
    </row>
    <row r="57" spans="2:2" x14ac:dyDescent="0.35"/>
    <row r="58" spans="2:2" x14ac:dyDescent="0.35">
      <c r="B58" s="8" t="s">
        <v>122</v>
      </c>
    </row>
    <row r="59" spans="2:2" x14ac:dyDescent="0.35">
      <c r="B59" s="8" t="s">
        <v>123</v>
      </c>
    </row>
    <row r="60" spans="2:2" x14ac:dyDescent="0.35"/>
    <row r="61" spans="2:2" x14ac:dyDescent="0.35">
      <c r="B61" s="8" t="s">
        <v>90</v>
      </c>
    </row>
    <row r="62" spans="2:2" x14ac:dyDescent="0.35">
      <c r="B62" s="8" t="s">
        <v>91</v>
      </c>
    </row>
    <row r="63" spans="2:2" x14ac:dyDescent="0.35">
      <c r="B63" s="8" t="s">
        <v>92</v>
      </c>
    </row>
    <row r="64" spans="2:2" x14ac:dyDescent="0.35"/>
    <row r="65" spans="2:7" x14ac:dyDescent="0.35">
      <c r="B65" s="9" t="s">
        <v>93</v>
      </c>
    </row>
    <row r="66" spans="2:7" x14ac:dyDescent="0.35"/>
    <row r="67" spans="2:7" x14ac:dyDescent="0.35">
      <c r="B67" s="8" t="s">
        <v>94</v>
      </c>
    </row>
    <row r="68" spans="2:7" x14ac:dyDescent="0.35">
      <c r="B68" s="8" t="s">
        <v>120</v>
      </c>
    </row>
    <row r="69" spans="2:7" x14ac:dyDescent="0.35">
      <c r="B69" s="79" t="s">
        <v>121</v>
      </c>
      <c r="C69" s="80"/>
      <c r="D69" s="80"/>
      <c r="E69" s="80"/>
      <c r="F69" s="80"/>
      <c r="G69" s="80"/>
    </row>
    <row r="70" spans="2:7" x14ac:dyDescent="0.35"/>
    <row r="71" spans="2:7" x14ac:dyDescent="0.35">
      <c r="B71" s="9" t="s">
        <v>7</v>
      </c>
    </row>
    <row r="72" spans="2:7" x14ac:dyDescent="0.35"/>
    <row r="73" spans="2:7" x14ac:dyDescent="0.35">
      <c r="B73" s="8" t="s">
        <v>96</v>
      </c>
    </row>
    <row r="74" spans="2:7" x14ac:dyDescent="0.35">
      <c r="B74" s="8" t="s">
        <v>97</v>
      </c>
    </row>
    <row r="75" spans="2:7" x14ac:dyDescent="0.35"/>
    <row r="76" spans="2:7" x14ac:dyDescent="0.35">
      <c r="B76" s="8" t="s">
        <v>98</v>
      </c>
    </row>
    <row r="77" spans="2:7" x14ac:dyDescent="0.35"/>
    <row r="78" spans="2:7" x14ac:dyDescent="0.35">
      <c r="B78" s="8" t="s">
        <v>32</v>
      </c>
    </row>
    <row r="79" spans="2:7" x14ac:dyDescent="0.35">
      <c r="B79" s="8" t="s">
        <v>99</v>
      </c>
    </row>
    <row r="80" spans="2:7" x14ac:dyDescent="0.35">
      <c r="B80" s="8" t="s">
        <v>100</v>
      </c>
    </row>
    <row r="81" spans="2:5" x14ac:dyDescent="0.35">
      <c r="B81" s="8" t="s">
        <v>101</v>
      </c>
    </row>
    <row r="82" spans="2:5" x14ac:dyDescent="0.35"/>
    <row r="83" spans="2:5" x14ac:dyDescent="0.35">
      <c r="B83" s="8" t="s">
        <v>102</v>
      </c>
    </row>
    <row r="84" spans="2:5" x14ac:dyDescent="0.35">
      <c r="B84" s="8" t="s">
        <v>124</v>
      </c>
    </row>
    <row r="85" spans="2:5" x14ac:dyDescent="0.35"/>
    <row r="86" spans="2:5" x14ac:dyDescent="0.35">
      <c r="B86" s="79" t="s">
        <v>103</v>
      </c>
      <c r="C86" s="79"/>
      <c r="D86" s="79"/>
      <c r="E86" s="79"/>
    </row>
    <row r="87" spans="2:5" x14ac:dyDescent="0.35"/>
    <row r="88" spans="2:5" x14ac:dyDescent="0.35">
      <c r="B88" s="8" t="s">
        <v>125</v>
      </c>
    </row>
    <row r="89" spans="2:5" x14ac:dyDescent="0.35">
      <c r="B89" s="8" t="s">
        <v>126</v>
      </c>
    </row>
    <row r="90" spans="2:5" x14ac:dyDescent="0.35">
      <c r="B90" s="8" t="s">
        <v>127</v>
      </c>
    </row>
    <row r="91" spans="2:5" x14ac:dyDescent="0.35"/>
    <row r="92" spans="2:5" x14ac:dyDescent="0.35"/>
  </sheetData>
  <sheetProtection algorithmName="SHA-512" hashValue="BM57uSFx6EpCZV6o9qYchqOXFij18Qu066DnXR+6p05ov3sxodvKXE62ay/TUL8SQJs6fHadYe1Mc3Y6PKCDFQ==" saltValue="jPquzDSun0txCHAJNUVaAQ==" spinCount="100000" sheet="1" objects="1" scenarios="1"/>
  <hyperlinks>
    <hyperlink ref="B69" r:id="rId1" location="b-barselsfond" display="https://www.payday.dk/barselsorlov/ - b-barselsfond" xr:uid="{34F4D7BB-33CB-4C41-BB3C-0F6FB6A45C74}"/>
    <hyperlink ref="B86:E86" location="Planlægning!D33" display="Du angiver disse rettigheder her:" xr:uid="{81990C55-5BA7-42CA-9563-5C1FFA58B38A}"/>
    <hyperlink ref="B86" location="Planlægning!G15" display="Du angiver disse rettigheder her:" xr:uid="{C568EEBE-1E88-4EEA-8693-B3BDC9FCA08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F01E-2AD6-41AD-B51F-48ADF55983E0}">
  <sheetPr codeName="Ark2">
    <tabColor theme="3"/>
  </sheetPr>
  <dimension ref="A1:W115"/>
  <sheetViews>
    <sheetView showGridLines="0" workbookViewId="0"/>
  </sheetViews>
  <sheetFormatPr defaultColWidth="0" defaultRowHeight="14.5" zeroHeight="1" x14ac:dyDescent="0.35"/>
  <cols>
    <col min="1" max="1" width="3.81640625" style="4" customWidth="1"/>
    <col min="2" max="2" width="31.6328125" style="4" customWidth="1"/>
    <col min="3" max="3" width="26.453125" style="4" customWidth="1"/>
    <col min="4" max="4" width="10.1796875" style="4" customWidth="1"/>
    <col min="5" max="6" width="10.1796875" style="4" bestFit="1" customWidth="1"/>
    <col min="7" max="7" width="31.08984375" style="4" customWidth="1"/>
    <col min="8" max="8" width="4.36328125" style="4" customWidth="1"/>
    <col min="9" max="9" width="25.90625" style="4" customWidth="1"/>
    <col min="10" max="10" width="12.6328125" style="4" customWidth="1"/>
    <col min="11" max="11" width="3.81640625" style="4" customWidth="1"/>
    <col min="12" max="12" width="9.81640625" style="4" hidden="1"/>
    <col min="13" max="15" width="10.08984375" style="4" hidden="1"/>
    <col min="16" max="16" width="10.1796875" style="4" hidden="1"/>
    <col min="17" max="17" width="10.54296875" style="4" hidden="1"/>
    <col min="18" max="18" width="10.08984375" style="4" hidden="1"/>
    <col min="19" max="19" width="8.81640625" style="4" hidden="1"/>
    <col min="20" max="22" width="8.7265625" style="4" hidden="1"/>
    <col min="23" max="23" width="8.81640625" style="4" hidden="1"/>
    <col min="24" max="16384" width="8.7265625" style="4" hidden="1"/>
  </cols>
  <sheetData>
    <row r="1" spans="1:13" x14ac:dyDescent="0.35"/>
    <row r="2" spans="1:13" ht="14.5" customHeight="1" x14ac:dyDescent="0.35">
      <c r="A2" s="12"/>
      <c r="B2" s="48" t="s">
        <v>109</v>
      </c>
      <c r="C2" s="48"/>
      <c r="D2" s="48"/>
      <c r="E2" s="48"/>
      <c r="F2" s="48"/>
      <c r="G2" s="48"/>
      <c r="H2" s="12"/>
      <c r="I2" s="43" t="s">
        <v>148</v>
      </c>
      <c r="J2" s="44"/>
    </row>
    <row r="3" spans="1:13" ht="14.5" customHeight="1" x14ac:dyDescent="0.35">
      <c r="A3" s="12"/>
      <c r="B3" s="48"/>
      <c r="C3" s="48"/>
      <c r="D3" s="48"/>
      <c r="E3" s="48"/>
      <c r="F3" s="48"/>
      <c r="G3" s="48"/>
      <c r="H3" s="12"/>
      <c r="I3" s="45"/>
      <c r="J3" s="46"/>
    </row>
    <row r="4" spans="1:13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 x14ac:dyDescent="0.35">
      <c r="A5" s="12"/>
      <c r="B5" s="14" t="s">
        <v>106</v>
      </c>
      <c r="C5" s="14"/>
      <c r="D5" s="30"/>
      <c r="E5" s="30"/>
      <c r="F5" s="30"/>
      <c r="G5" s="31" t="s">
        <v>105</v>
      </c>
      <c r="H5" s="12"/>
      <c r="I5" s="12"/>
      <c r="J5" s="12"/>
      <c r="K5" s="12"/>
      <c r="L5" s="12"/>
    </row>
    <row r="6" spans="1:13" x14ac:dyDescent="0.35">
      <c r="A6" s="12"/>
      <c r="B6" s="32" t="s">
        <v>131</v>
      </c>
      <c r="C6" s="50"/>
      <c r="D6" s="50"/>
      <c r="E6" s="50"/>
      <c r="F6" s="33"/>
      <c r="G6" s="74"/>
      <c r="H6" s="12"/>
      <c r="I6" s="76" t="s">
        <v>151</v>
      </c>
      <c r="J6" s="12"/>
      <c r="K6" s="12"/>
      <c r="L6" s="12"/>
    </row>
    <row r="7" spans="1:13" x14ac:dyDescent="0.35">
      <c r="A7" s="12"/>
      <c r="B7" s="32" t="s">
        <v>58</v>
      </c>
      <c r="C7" s="50"/>
      <c r="D7" s="50"/>
      <c r="E7" s="50"/>
      <c r="F7" s="33"/>
      <c r="G7" s="75" t="str">
        <f>IF(G6="","",G6+56)</f>
        <v/>
      </c>
      <c r="H7" s="12"/>
      <c r="I7" s="12"/>
      <c r="J7" s="12"/>
      <c r="K7" s="12"/>
      <c r="L7" s="12"/>
    </row>
    <row r="8" spans="1:13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3" x14ac:dyDescent="0.35">
      <c r="A9" s="12"/>
      <c r="B9" s="14" t="s">
        <v>149</v>
      </c>
      <c r="C9" s="14"/>
      <c r="D9" s="14"/>
      <c r="E9" s="14"/>
      <c r="F9" s="31" t="s">
        <v>104</v>
      </c>
      <c r="G9" s="31" t="s">
        <v>138</v>
      </c>
      <c r="H9" s="12"/>
      <c r="I9" s="59" t="s">
        <v>139</v>
      </c>
      <c r="J9" s="19"/>
      <c r="L9" s="12"/>
      <c r="M9" s="12"/>
    </row>
    <row r="10" spans="1:13" x14ac:dyDescent="0.35">
      <c r="A10" s="12"/>
      <c r="B10" s="32" t="s">
        <v>136</v>
      </c>
      <c r="C10" s="50"/>
      <c r="D10" s="50"/>
      <c r="E10" s="33"/>
      <c r="F10" s="56">
        <v>0</v>
      </c>
      <c r="G10" s="34">
        <v>0</v>
      </c>
      <c r="H10" s="12"/>
      <c r="I10" s="60" t="s">
        <v>140</v>
      </c>
      <c r="J10" s="28"/>
      <c r="L10" s="12"/>
      <c r="M10" s="12"/>
    </row>
    <row r="11" spans="1:13" x14ac:dyDescent="0.35">
      <c r="A11" s="12"/>
      <c r="B11" s="70" t="s">
        <v>137</v>
      </c>
      <c r="C11" s="71"/>
      <c r="D11" s="71"/>
      <c r="E11" s="73"/>
      <c r="F11" s="57">
        <v>0</v>
      </c>
      <c r="G11" s="36">
        <v>0</v>
      </c>
      <c r="H11" s="12"/>
      <c r="I11" s="60" t="s">
        <v>141</v>
      </c>
      <c r="J11" s="28"/>
      <c r="L11" s="12"/>
    </row>
    <row r="12" spans="1:13" x14ac:dyDescent="0.35">
      <c r="A12" s="12"/>
      <c r="B12" s="70" t="s">
        <v>49</v>
      </c>
      <c r="C12" s="71"/>
      <c r="D12" s="71"/>
      <c r="E12" s="71"/>
      <c r="F12" s="73"/>
      <c r="G12" s="72">
        <f>32-G11-G10</f>
        <v>32</v>
      </c>
      <c r="H12" s="12"/>
      <c r="I12" s="60" t="s">
        <v>142</v>
      </c>
      <c r="J12" s="28"/>
      <c r="K12" s="12"/>
      <c r="L12" s="12"/>
    </row>
    <row r="13" spans="1:13" x14ac:dyDescent="0.35">
      <c r="A13" s="12"/>
      <c r="B13" s="32" t="s">
        <v>50</v>
      </c>
      <c r="C13" s="50"/>
      <c r="D13" s="50"/>
      <c r="E13" s="50"/>
      <c r="F13" s="33"/>
      <c r="G13" s="72">
        <v>14</v>
      </c>
      <c r="H13" s="12"/>
      <c r="I13" s="61" t="s">
        <v>118</v>
      </c>
      <c r="J13" s="62"/>
      <c r="K13" s="12"/>
      <c r="L13" s="12"/>
    </row>
    <row r="14" spans="1:13" x14ac:dyDescent="0.35">
      <c r="A14" s="12"/>
      <c r="B14" s="35"/>
      <c r="C14" s="35"/>
      <c r="D14" s="35"/>
      <c r="E14" s="35"/>
      <c r="F14" s="35"/>
      <c r="G14" s="49"/>
      <c r="H14" s="12"/>
      <c r="I14" s="12"/>
      <c r="J14" s="12"/>
      <c r="K14" s="12"/>
      <c r="L14" s="12"/>
    </row>
    <row r="15" spans="1:13" x14ac:dyDescent="0.35">
      <c r="A15" s="12"/>
      <c r="B15" s="14" t="s">
        <v>150</v>
      </c>
      <c r="C15" s="14"/>
      <c r="D15" s="14"/>
      <c r="E15" s="14"/>
      <c r="F15" s="14"/>
      <c r="G15" s="31" t="s">
        <v>107</v>
      </c>
      <c r="H15" s="12"/>
      <c r="I15" s="63" t="s">
        <v>143</v>
      </c>
      <c r="J15" s="64"/>
      <c r="K15" s="12"/>
      <c r="L15" s="12"/>
    </row>
    <row r="16" spans="1:13" x14ac:dyDescent="0.35">
      <c r="A16" s="12"/>
      <c r="B16" s="32" t="s">
        <v>32</v>
      </c>
      <c r="C16" s="50"/>
      <c r="D16" s="50"/>
      <c r="E16" s="50"/>
      <c r="F16" s="33"/>
      <c r="G16" s="78" t="s">
        <v>13</v>
      </c>
      <c r="H16" s="12"/>
      <c r="I16" s="65"/>
      <c r="J16" s="66"/>
      <c r="K16" s="12"/>
      <c r="L16" s="12"/>
    </row>
    <row r="17" spans="1:23" x14ac:dyDescent="0.35">
      <c r="A17" s="12"/>
      <c r="B17" s="32" t="s">
        <v>27</v>
      </c>
      <c r="C17" s="50"/>
      <c r="D17" s="50"/>
      <c r="E17" s="50"/>
      <c r="F17" s="33"/>
      <c r="G17" s="78" t="s">
        <v>13</v>
      </c>
      <c r="H17" s="12"/>
      <c r="I17" s="65"/>
      <c r="J17" s="66"/>
      <c r="K17" s="12"/>
      <c r="L17" s="12"/>
    </row>
    <row r="18" spans="1:23" x14ac:dyDescent="0.35">
      <c r="A18" s="12"/>
      <c r="B18" s="32" t="s">
        <v>28</v>
      </c>
      <c r="C18" s="50"/>
      <c r="D18" s="50"/>
      <c r="E18" s="50"/>
      <c r="F18" s="33"/>
      <c r="G18" s="78" t="s">
        <v>13</v>
      </c>
      <c r="H18" s="12"/>
      <c r="I18" s="65"/>
      <c r="J18" s="66"/>
      <c r="K18" s="12"/>
      <c r="L18" s="12"/>
    </row>
    <row r="19" spans="1:23" x14ac:dyDescent="0.35">
      <c r="A19" s="12"/>
      <c r="B19" s="32" t="s">
        <v>31</v>
      </c>
      <c r="C19" s="50"/>
      <c r="D19" s="50"/>
      <c r="E19" s="50"/>
      <c r="F19" s="33"/>
      <c r="G19" s="78" t="s">
        <v>13</v>
      </c>
      <c r="H19" s="12"/>
      <c r="I19" s="67"/>
      <c r="J19" s="68"/>
      <c r="K19" s="12"/>
      <c r="L19" s="12"/>
    </row>
    <row r="20" spans="1:23" x14ac:dyDescent="0.35">
      <c r="A20" s="12"/>
      <c r="B20" s="35"/>
      <c r="C20" s="35"/>
      <c r="D20" s="35"/>
      <c r="E20" s="49"/>
      <c r="F20" s="12"/>
      <c r="G20" s="12"/>
      <c r="H20" s="12"/>
      <c r="I20" s="12"/>
      <c r="J20" s="12"/>
    </row>
    <row r="21" spans="1:23" x14ac:dyDescent="0.35">
      <c r="A21" s="12"/>
      <c r="B21" s="35"/>
      <c r="C21" s="35"/>
      <c r="D21" s="35"/>
      <c r="E21" s="49"/>
      <c r="F21" s="12"/>
      <c r="G21" s="12"/>
      <c r="H21" s="12"/>
      <c r="I21" s="12"/>
      <c r="J21" s="12"/>
    </row>
    <row r="22" spans="1:23" x14ac:dyDescent="0.35">
      <c r="A22" s="12"/>
      <c r="B22" s="52" t="s">
        <v>135</v>
      </c>
      <c r="C22" s="12"/>
      <c r="D22" s="12"/>
      <c r="E22" s="12"/>
      <c r="F22" s="12"/>
      <c r="G22" s="12"/>
      <c r="H22" s="12"/>
      <c r="I22" s="12"/>
      <c r="J22" s="12"/>
    </row>
    <row r="23" spans="1:23" ht="15.5" customHeight="1" x14ac:dyDescent="0.35">
      <c r="A23" s="12"/>
      <c r="B23" s="53"/>
      <c r="C23" s="53" t="s">
        <v>144</v>
      </c>
      <c r="D23" s="13" t="s">
        <v>133</v>
      </c>
      <c r="E23" s="53"/>
      <c r="F23" s="53"/>
      <c r="G23" s="53"/>
      <c r="H23" s="12"/>
      <c r="I23" s="40" t="s">
        <v>116</v>
      </c>
      <c r="J23" s="40"/>
    </row>
    <row r="24" spans="1:23" ht="14.5" customHeight="1" x14ac:dyDescent="0.35">
      <c r="A24" s="12"/>
      <c r="B24" s="14" t="s">
        <v>41</v>
      </c>
      <c r="C24" s="14" t="s">
        <v>145</v>
      </c>
      <c r="D24" s="37" t="s">
        <v>134</v>
      </c>
      <c r="E24" s="14" t="s">
        <v>11</v>
      </c>
      <c r="F24" s="14" t="s">
        <v>12</v>
      </c>
      <c r="G24" s="14" t="s">
        <v>47</v>
      </c>
      <c r="H24" s="12"/>
      <c r="I24" s="41"/>
      <c r="J24" s="41"/>
      <c r="M24" s="5"/>
      <c r="N24" s="5"/>
      <c r="O24" s="5" t="s">
        <v>53</v>
      </c>
      <c r="P24" s="4" t="s">
        <v>1</v>
      </c>
      <c r="Q24" s="4" t="s">
        <v>2</v>
      </c>
      <c r="R24" s="4" t="s">
        <v>35</v>
      </c>
      <c r="S24" s="4" t="s">
        <v>15</v>
      </c>
    </row>
    <row r="25" spans="1:23" ht="14.5" customHeight="1" x14ac:dyDescent="0.35">
      <c r="A25" s="12"/>
      <c r="B25" s="15" t="s">
        <v>0</v>
      </c>
      <c r="C25" s="15"/>
      <c r="D25" s="55" t="s">
        <v>35</v>
      </c>
      <c r="E25" s="16">
        <f>G6+1</f>
        <v>1</v>
      </c>
      <c r="F25" s="16">
        <f>E25+(P25*7)-1</f>
        <v>98</v>
      </c>
      <c r="G25" s="17" t="str">
        <f t="shared" ref="G25:G37" si="0">IF(F25="","",IF(D25="kalenderdage",P25&amp;" uger og "&amp;Q25&amp;" dages orlov",S25&amp;" dage"))</f>
        <v>14 uger og 0 dages orlov</v>
      </c>
      <c r="H25" s="12"/>
      <c r="I25" s="18" t="s">
        <v>114</v>
      </c>
      <c r="J25" s="19"/>
      <c r="L25" s="5"/>
      <c r="M25" s="5"/>
      <c r="N25" s="5"/>
      <c r="O25" s="5" t="b">
        <f>+F25&gt;=E25</f>
        <v>1</v>
      </c>
      <c r="P25" s="6">
        <v>14</v>
      </c>
      <c r="Q25" s="6">
        <f t="shared" ref="Q25:Q36" si="1">IF(O25=FALSE,0,DATEDIF(E25,F25,"d")+1-(P25*7))</f>
        <v>0</v>
      </c>
      <c r="R25" s="6">
        <f t="shared" ref="R25:R36" si="2">IF(O25=FALSE,0,F25-E25+1)</f>
        <v>98</v>
      </c>
      <c r="S25" s="6">
        <f>IF(O25=FALSE,0,NETWORKDAYS(E25,F25,Tabel3[Fri med løn2]))</f>
        <v>70</v>
      </c>
    </row>
    <row r="26" spans="1:23" x14ac:dyDescent="0.35">
      <c r="A26" s="12"/>
      <c r="B26" s="20" t="s">
        <v>13</v>
      </c>
      <c r="C26" s="51" t="str">
        <f>IF(B26="Andet fravær","Noter fraværstype","")</f>
        <v/>
      </c>
      <c r="D26" s="55" t="str">
        <f>IF(VLOOKUP(B26,Tabel1[#All],2,FALSE)=0,"",VLOOKUP(B26,Tabel1[#All],2,FALSE))</f>
        <v/>
      </c>
      <c r="E26" s="16" t="str">
        <f>IF(B26&lt;&gt;"Vælg",F25+1,"")</f>
        <v/>
      </c>
      <c r="F26" s="21"/>
      <c r="G26" s="17" t="str">
        <f t="shared" si="0"/>
        <v/>
      </c>
      <c r="H26" s="12"/>
      <c r="I26" s="22" t="s">
        <v>110</v>
      </c>
      <c r="J26" s="23"/>
      <c r="L26" s="5"/>
      <c r="M26" s="5"/>
      <c r="N26" s="5"/>
      <c r="O26" s="5" t="b">
        <f>AND(F26&gt;=E26,F26&lt;&gt;"")</f>
        <v>0</v>
      </c>
      <c r="P26" s="6">
        <f t="shared" ref="P26:P36" si="3">IF(O26=FALSE,0,IFERROR(INT((F26-E26+1)/7),0))</f>
        <v>0</v>
      </c>
      <c r="Q26" s="6">
        <f t="shared" si="1"/>
        <v>0</v>
      </c>
      <c r="R26" s="6">
        <f t="shared" si="2"/>
        <v>0</v>
      </c>
      <c r="S26" s="6">
        <f>IF(O26=FALSE,0,NETWORKDAYS(E26,F26,Tabel3[Fri med løn2]))</f>
        <v>0</v>
      </c>
    </row>
    <row r="27" spans="1:23" x14ac:dyDescent="0.35">
      <c r="A27" s="12"/>
      <c r="B27" s="20" t="s">
        <v>13</v>
      </c>
      <c r="C27" s="51" t="str">
        <f t="shared" ref="C27:C37" si="4">IF(B27="Andet fravær","Noter fraværstype","")</f>
        <v/>
      </c>
      <c r="D27" s="55" t="str">
        <f>IF(VLOOKUP(B27,Tabel1[#All],2,FALSE)=0,"",VLOOKUP(B27,Tabel1[#All],2,FALSE))</f>
        <v/>
      </c>
      <c r="E27" s="16" t="str">
        <f>IF(B27&lt;&gt;"Vælg",F26+1,"")</f>
        <v/>
      </c>
      <c r="F27" s="21"/>
      <c r="G27" s="17" t="str">
        <f t="shared" si="0"/>
        <v/>
      </c>
      <c r="H27" s="12"/>
      <c r="I27" s="22" t="s">
        <v>111</v>
      </c>
      <c r="J27" s="24"/>
      <c r="L27" s="5"/>
      <c r="M27" s="5"/>
      <c r="N27" s="5"/>
      <c r="O27" s="5" t="b">
        <f t="shared" ref="O27:O36" si="5">AND(F27&gt;=E27,F27&lt;&gt;"")</f>
        <v>0</v>
      </c>
      <c r="P27" s="6">
        <f t="shared" si="3"/>
        <v>0</v>
      </c>
      <c r="Q27" s="6">
        <f t="shared" si="1"/>
        <v>0</v>
      </c>
      <c r="R27" s="6">
        <f t="shared" si="2"/>
        <v>0</v>
      </c>
      <c r="S27" s="6">
        <f>IF(O27=FALSE,0,NETWORKDAYS(E27,F27,Tabel3[Fri med løn2]))</f>
        <v>0</v>
      </c>
    </row>
    <row r="28" spans="1:23" x14ac:dyDescent="0.35">
      <c r="A28" s="12"/>
      <c r="B28" s="20" t="s">
        <v>13</v>
      </c>
      <c r="C28" s="51" t="str">
        <f t="shared" si="4"/>
        <v/>
      </c>
      <c r="D28" s="55" t="str">
        <f>IF(VLOOKUP(B28,Tabel1[#All],2,FALSE)=0,"",VLOOKUP(B28,Tabel1[#All],2,FALSE))</f>
        <v/>
      </c>
      <c r="E28" s="16" t="str">
        <f>IF(B28&lt;&gt;"Vælg",F27+1,"")</f>
        <v/>
      </c>
      <c r="F28" s="21"/>
      <c r="G28" s="17" t="str">
        <f t="shared" si="0"/>
        <v/>
      </c>
      <c r="H28" s="12"/>
      <c r="I28" s="22" t="s">
        <v>112</v>
      </c>
      <c r="J28" s="22" t="str">
        <f>IF(AND(J26&lt;&gt;"",J27&lt;&gt;"")=TRUE,J26+(J27*7)-1,"")</f>
        <v/>
      </c>
      <c r="L28" s="5"/>
      <c r="M28" s="5"/>
      <c r="N28" s="5"/>
      <c r="O28" s="5" t="b">
        <f t="shared" si="5"/>
        <v>0</v>
      </c>
      <c r="P28" s="6">
        <f t="shared" si="3"/>
        <v>0</v>
      </c>
      <c r="Q28" s="6">
        <f t="shared" si="1"/>
        <v>0</v>
      </c>
      <c r="R28" s="6">
        <f t="shared" si="2"/>
        <v>0</v>
      </c>
      <c r="S28" s="6">
        <f>IF(O28=FALSE,0,NETWORKDAYS(E28,F28,Tabel3[Fri med løn2]))</f>
        <v>0</v>
      </c>
    </row>
    <row r="29" spans="1:23" x14ac:dyDescent="0.35">
      <c r="A29" s="12"/>
      <c r="B29" s="20" t="s">
        <v>13</v>
      </c>
      <c r="C29" s="51" t="str">
        <f t="shared" si="4"/>
        <v/>
      </c>
      <c r="D29" s="55" t="str">
        <f>IF(VLOOKUP(B29,Tabel1[#All],2,FALSE)=0,"",VLOOKUP(B29,Tabel1[#All],2,FALSE))</f>
        <v/>
      </c>
      <c r="E29" s="16" t="str">
        <f>IF(B29&lt;&gt;"Vælg",F28+1,"")</f>
        <v/>
      </c>
      <c r="F29" s="21"/>
      <c r="G29" s="17" t="str">
        <f t="shared" si="0"/>
        <v/>
      </c>
      <c r="H29" s="12"/>
      <c r="I29" s="25"/>
      <c r="J29" s="26"/>
      <c r="L29" s="5"/>
      <c r="M29" s="5"/>
      <c r="N29" s="5"/>
      <c r="O29" s="5" t="b">
        <f t="shared" si="5"/>
        <v>0</v>
      </c>
      <c r="P29" s="6">
        <f t="shared" si="3"/>
        <v>0</v>
      </c>
      <c r="Q29" s="6">
        <f t="shared" si="1"/>
        <v>0</v>
      </c>
      <c r="R29" s="6">
        <f t="shared" si="2"/>
        <v>0</v>
      </c>
      <c r="S29" s="6">
        <f>IF(O29=FALSE,0,NETWORKDAYS(E29,F29,Tabel3[Fri med løn2]))</f>
        <v>0</v>
      </c>
    </row>
    <row r="30" spans="1:23" x14ac:dyDescent="0.35">
      <c r="A30" s="12"/>
      <c r="B30" s="20" t="s">
        <v>13</v>
      </c>
      <c r="C30" s="51" t="str">
        <f t="shared" si="4"/>
        <v/>
      </c>
      <c r="D30" s="55" t="str">
        <f>IF(VLOOKUP(B30,Tabel1[#All],2,FALSE)=0,"",VLOOKUP(B30,Tabel1[#All],2,FALSE))</f>
        <v/>
      </c>
      <c r="E30" s="16" t="str">
        <f>IF(B30&lt;&gt;"Vælg",F29+1,"")</f>
        <v/>
      </c>
      <c r="F30" s="21"/>
      <c r="G30" s="17" t="str">
        <f t="shared" si="0"/>
        <v/>
      </c>
      <c r="H30" s="12"/>
      <c r="I30" s="27" t="s">
        <v>115</v>
      </c>
      <c r="J30" s="28"/>
      <c r="L30" s="5"/>
      <c r="M30" s="5"/>
      <c r="N30" s="5"/>
      <c r="O30" s="5" t="b">
        <f t="shared" si="5"/>
        <v>0</v>
      </c>
      <c r="P30" s="6">
        <f t="shared" si="3"/>
        <v>0</v>
      </c>
      <c r="Q30" s="6">
        <f t="shared" si="1"/>
        <v>0</v>
      </c>
      <c r="R30" s="6">
        <f t="shared" si="2"/>
        <v>0</v>
      </c>
      <c r="S30" s="6">
        <f>IF(O30=FALSE,0,NETWORKDAYS(E30,F30,Tabel3[Fri med løn2]))</f>
        <v>0</v>
      </c>
      <c r="U30" s="4" t="s">
        <v>146</v>
      </c>
      <c r="V30" s="4" t="s">
        <v>147</v>
      </c>
    </row>
    <row r="31" spans="1:23" x14ac:dyDescent="0.35">
      <c r="A31" s="12"/>
      <c r="B31" s="20" t="s">
        <v>13</v>
      </c>
      <c r="C31" s="51" t="str">
        <f t="shared" si="4"/>
        <v/>
      </c>
      <c r="D31" s="55" t="str">
        <f>IF(VLOOKUP(B31,Tabel1[#All],2,FALSE)=0,"",VLOOKUP(B31,Tabel1[#All],2,FALSE))</f>
        <v/>
      </c>
      <c r="E31" s="16" t="str">
        <f>IF(B31&lt;&gt;"Vælg",F30+1,"")</f>
        <v/>
      </c>
      <c r="F31" s="21"/>
      <c r="G31" s="17" t="str">
        <f t="shared" si="0"/>
        <v/>
      </c>
      <c r="H31" s="12"/>
      <c r="I31" s="22" t="s">
        <v>110</v>
      </c>
      <c r="J31" s="23"/>
      <c r="L31" s="5"/>
      <c r="M31" s="5"/>
      <c r="N31" s="5"/>
      <c r="O31" s="5" t="b">
        <f t="shared" si="5"/>
        <v>0</v>
      </c>
      <c r="P31" s="6">
        <f t="shared" si="3"/>
        <v>0</v>
      </c>
      <c r="Q31" s="6">
        <f t="shared" si="1"/>
        <v>0</v>
      </c>
      <c r="R31" s="6">
        <f t="shared" si="2"/>
        <v>0</v>
      </c>
      <c r="S31" s="6">
        <f>IF(O31=FALSE,0,NETWORKDAYS(E31,F31,Tabel3[Fri med løn2]))</f>
        <v>0</v>
      </c>
      <c r="U31" s="4" t="b">
        <f>WEEKDAY(J31,2)&lt;6</f>
        <v>0</v>
      </c>
      <c r="V31" s="4" t="b">
        <f>ISERROR(VLOOKUP(J31,Tabel3[Fri med løn2],1,FALSE))</f>
        <v>0</v>
      </c>
      <c r="W31" s="4" t="b">
        <f>AND(U31=TRUE,V31=TRUE)</f>
        <v>0</v>
      </c>
    </row>
    <row r="32" spans="1:23" x14ac:dyDescent="0.35">
      <c r="A32" s="12"/>
      <c r="B32" s="20" t="s">
        <v>13</v>
      </c>
      <c r="C32" s="51" t="str">
        <f t="shared" si="4"/>
        <v/>
      </c>
      <c r="D32" s="55" t="str">
        <f>IF(VLOOKUP(B32,Tabel1[#All],2,FALSE)=0,"",VLOOKUP(B32,Tabel1[#All],2,FALSE))</f>
        <v/>
      </c>
      <c r="E32" s="16" t="str">
        <f>IF(B32&lt;&gt;"Vælg",F31+1,"")</f>
        <v/>
      </c>
      <c r="F32" s="21"/>
      <c r="G32" s="17" t="str">
        <f t="shared" si="0"/>
        <v/>
      </c>
      <c r="H32" s="12"/>
      <c r="I32" s="22" t="s">
        <v>113</v>
      </c>
      <c r="J32" s="24"/>
      <c r="L32" s="5"/>
      <c r="M32" s="5"/>
      <c r="N32" s="5"/>
      <c r="O32" s="5" t="b">
        <f t="shared" si="5"/>
        <v>0</v>
      </c>
      <c r="P32" s="6">
        <f t="shared" si="3"/>
        <v>0</v>
      </c>
      <c r="Q32" s="6">
        <f t="shared" si="1"/>
        <v>0</v>
      </c>
      <c r="R32" s="6">
        <f t="shared" si="2"/>
        <v>0</v>
      </c>
      <c r="S32" s="6">
        <f>IF(O32=FALSE,0,NETWORKDAYS(E32,F32,Tabel3[Fri med løn2]))</f>
        <v>0</v>
      </c>
    </row>
    <row r="33" spans="1:19" x14ac:dyDescent="0.35">
      <c r="A33" s="12"/>
      <c r="B33" s="20" t="s">
        <v>13</v>
      </c>
      <c r="C33" s="51" t="str">
        <f t="shared" si="4"/>
        <v/>
      </c>
      <c r="D33" s="55" t="str">
        <f>IF(VLOOKUP(B33,Tabel1[#All],2,FALSE)=0,"",VLOOKUP(B33,Tabel1[#All],2,FALSE))</f>
        <v/>
      </c>
      <c r="E33" s="16" t="str">
        <f>IF(B33&lt;&gt;"Vælg",F32+1,"")</f>
        <v/>
      </c>
      <c r="F33" s="21"/>
      <c r="G33" s="17" t="str">
        <f t="shared" si="0"/>
        <v/>
      </c>
      <c r="H33" s="12"/>
      <c r="I33" s="22" t="s">
        <v>112</v>
      </c>
      <c r="J33" s="22" t="str">
        <f>IF(OR(J31="",J32="")=TRUE,"",IF(W31=TRUE,WORKDAY(J31,J32,Tabel3[Fri med løn2])-1,WORKDAY(J31,J32,Tabel3[Fri med løn2])))</f>
        <v/>
      </c>
      <c r="L33" s="5"/>
      <c r="M33" s="5"/>
      <c r="N33" s="5"/>
      <c r="O33" s="5" t="b">
        <f t="shared" si="5"/>
        <v>0</v>
      </c>
      <c r="P33" s="6">
        <f t="shared" si="3"/>
        <v>0</v>
      </c>
      <c r="Q33" s="6">
        <f t="shared" si="1"/>
        <v>0</v>
      </c>
      <c r="R33" s="6">
        <f t="shared" si="2"/>
        <v>0</v>
      </c>
      <c r="S33" s="6">
        <f>IF(O33=FALSE,0,NETWORKDAYS(E33,F33,Tabel3[Fri med løn2]))</f>
        <v>0</v>
      </c>
    </row>
    <row r="34" spans="1:19" x14ac:dyDescent="0.35">
      <c r="A34" s="12"/>
      <c r="B34" s="20" t="s">
        <v>13</v>
      </c>
      <c r="C34" s="51" t="str">
        <f t="shared" si="4"/>
        <v/>
      </c>
      <c r="D34" s="55" t="str">
        <f>IF(VLOOKUP(B34,Tabel1[#All],2,FALSE)=0,"",VLOOKUP(B34,Tabel1[#All],2,FALSE))</f>
        <v/>
      </c>
      <c r="E34" s="16" t="str">
        <f>IF(B34&lt;&gt;"Vælg",F33+1,"")</f>
        <v/>
      </c>
      <c r="F34" s="21"/>
      <c r="G34" s="17" t="str">
        <f t="shared" si="0"/>
        <v/>
      </c>
      <c r="H34" s="12"/>
      <c r="I34" s="29"/>
      <c r="J34" s="29"/>
      <c r="L34" s="5"/>
      <c r="M34" s="5"/>
      <c r="N34" s="5"/>
      <c r="O34" s="5" t="b">
        <f t="shared" si="5"/>
        <v>0</v>
      </c>
      <c r="P34" s="6">
        <f t="shared" si="3"/>
        <v>0</v>
      </c>
      <c r="Q34" s="6">
        <f t="shared" si="1"/>
        <v>0</v>
      </c>
      <c r="R34" s="6">
        <f t="shared" si="2"/>
        <v>0</v>
      </c>
      <c r="S34" s="6">
        <f>IF(O34=FALSE,0,NETWORKDAYS(E34,F34,Tabel3[Fri med løn2]))</f>
        <v>0</v>
      </c>
    </row>
    <row r="35" spans="1:19" x14ac:dyDescent="0.35">
      <c r="A35" s="12"/>
      <c r="B35" s="20" t="s">
        <v>13</v>
      </c>
      <c r="C35" s="51" t="str">
        <f t="shared" si="4"/>
        <v/>
      </c>
      <c r="D35" s="55" t="str">
        <f>IF(VLOOKUP(B35,Tabel1[#All],2,FALSE)=0,"",VLOOKUP(B35,Tabel1[#All],2,FALSE))</f>
        <v/>
      </c>
      <c r="E35" s="16" t="str">
        <f>IF(B35&lt;&gt;"Vælg",F34+1,"")</f>
        <v/>
      </c>
      <c r="F35" s="21"/>
      <c r="G35" s="17" t="str">
        <f t="shared" si="0"/>
        <v/>
      </c>
      <c r="H35" s="12"/>
      <c r="I35" s="29" t="s">
        <v>119</v>
      </c>
      <c r="J35" s="29"/>
      <c r="L35" s="5"/>
      <c r="M35" s="5"/>
      <c r="N35" s="5"/>
      <c r="O35" s="5" t="b">
        <f t="shared" si="5"/>
        <v>0</v>
      </c>
      <c r="P35" s="6">
        <f t="shared" si="3"/>
        <v>0</v>
      </c>
      <c r="Q35" s="6">
        <f t="shared" si="1"/>
        <v>0</v>
      </c>
      <c r="R35" s="6">
        <f t="shared" si="2"/>
        <v>0</v>
      </c>
      <c r="S35" s="6">
        <f>IF(O35=FALSE,0,NETWORKDAYS(E35,F35,Tabel3[Fri med løn2]))</f>
        <v>0</v>
      </c>
    </row>
    <row r="36" spans="1:19" x14ac:dyDescent="0.35">
      <c r="A36" s="12"/>
      <c r="B36" s="20" t="s">
        <v>13</v>
      </c>
      <c r="C36" s="51" t="str">
        <f t="shared" si="4"/>
        <v/>
      </c>
      <c r="D36" s="55" t="str">
        <f>IF(VLOOKUP(B36,Tabel1[#All],2,FALSE)=0,"",VLOOKUP(B36,Tabel1[#All],2,FALSE))</f>
        <v/>
      </c>
      <c r="E36" s="16" t="str">
        <f>IF(B36&lt;&gt;"Vælg",F35+1,"")</f>
        <v/>
      </c>
      <c r="F36" s="21"/>
      <c r="G36" s="17" t="str">
        <f t="shared" si="0"/>
        <v/>
      </c>
      <c r="H36" s="12"/>
      <c r="I36" s="58" t="s">
        <v>117</v>
      </c>
      <c r="J36" s="58"/>
      <c r="L36" s="5"/>
      <c r="M36" s="5"/>
      <c r="N36" s="5"/>
      <c r="O36" s="5" t="b">
        <f t="shared" si="5"/>
        <v>0</v>
      </c>
      <c r="P36" s="6">
        <f t="shared" si="3"/>
        <v>0</v>
      </c>
      <c r="Q36" s="6">
        <f t="shared" si="1"/>
        <v>0</v>
      </c>
      <c r="R36" s="6">
        <f t="shared" si="2"/>
        <v>0</v>
      </c>
      <c r="S36" s="6">
        <f>IF(O36=FALSE,0,NETWORKDAYS(E36,F36,Tabel3[Fri med løn2]))</f>
        <v>0</v>
      </c>
    </row>
    <row r="37" spans="1:19" x14ac:dyDescent="0.35">
      <c r="A37" s="12"/>
      <c r="B37" s="20" t="s">
        <v>13</v>
      </c>
      <c r="C37" s="51" t="str">
        <f t="shared" si="4"/>
        <v/>
      </c>
      <c r="D37" s="55" t="str">
        <f>IF(VLOOKUP(B37,Tabel1[#All],2,FALSE)=0,"",VLOOKUP(B37,Tabel1[#All],2,FALSE))</f>
        <v/>
      </c>
      <c r="E37" s="16" t="str">
        <f>IF(B37&lt;&gt;"Vælg",F36+1,"")</f>
        <v/>
      </c>
      <c r="F37" s="21"/>
      <c r="G37" s="17" t="str">
        <f t="shared" si="0"/>
        <v/>
      </c>
      <c r="H37" s="12"/>
      <c r="I37" s="29"/>
      <c r="J37" s="29"/>
      <c r="L37" s="5"/>
    </row>
    <row r="38" spans="1:19" x14ac:dyDescent="0.35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9" x14ac:dyDescent="0.35">
      <c r="A39" s="12"/>
      <c r="B39" s="52" t="s">
        <v>132</v>
      </c>
      <c r="C39" s="12"/>
      <c r="D39" s="12"/>
      <c r="E39" s="12"/>
      <c r="F39" s="12"/>
      <c r="G39" s="12"/>
      <c r="H39" s="12"/>
      <c r="I39" s="12"/>
      <c r="J39" s="12"/>
    </row>
    <row r="40" spans="1:19" ht="15.5" x14ac:dyDescent="0.35">
      <c r="A40" s="12"/>
      <c r="B40" s="54"/>
      <c r="C40" s="54"/>
      <c r="D40" s="13" t="s">
        <v>133</v>
      </c>
      <c r="E40" s="54"/>
      <c r="F40" s="54"/>
      <c r="G40" s="54"/>
      <c r="H40" s="12"/>
      <c r="I40" s="40" t="s">
        <v>129</v>
      </c>
      <c r="J40" s="40"/>
    </row>
    <row r="41" spans="1:19" x14ac:dyDescent="0.35">
      <c r="A41" s="12"/>
      <c r="B41" s="14" t="s">
        <v>41</v>
      </c>
      <c r="C41" s="14"/>
      <c r="D41" s="37" t="s">
        <v>134</v>
      </c>
      <c r="E41" s="14" t="s">
        <v>11</v>
      </c>
      <c r="F41" s="14" t="s">
        <v>12</v>
      </c>
      <c r="G41" s="14" t="s">
        <v>47</v>
      </c>
      <c r="H41" s="12"/>
      <c r="I41" s="40"/>
      <c r="J41" s="40"/>
      <c r="M41" s="5"/>
      <c r="N41" s="5"/>
      <c r="O41" s="5"/>
      <c r="P41" s="4" t="s">
        <v>1</v>
      </c>
      <c r="Q41" s="4" t="s">
        <v>2</v>
      </c>
      <c r="R41" s="4" t="s">
        <v>35</v>
      </c>
      <c r="S41" s="4" t="s">
        <v>15</v>
      </c>
    </row>
    <row r="42" spans="1:19" ht="14.5" customHeight="1" x14ac:dyDescent="0.35">
      <c r="A42" s="12"/>
      <c r="B42" s="20" t="s">
        <v>13</v>
      </c>
      <c r="C42" s="51"/>
      <c r="D42" s="55" t="str">
        <f>IF(VLOOKUP(B42,Tabel15[#All],2,FALSE)=0,"",VLOOKUP(B42,Tabel15[#All],2,FALSE))</f>
        <v/>
      </c>
      <c r="E42" s="21"/>
      <c r="F42" s="21"/>
      <c r="G42" s="17" t="str">
        <f t="shared" ref="G42:G48" si="6">IF(F42="","",IF(D42="kalenderdage",P42&amp;" uger og "&amp;Q42&amp;" dages orlov",S42&amp;" dage"))</f>
        <v/>
      </c>
      <c r="H42" s="12"/>
      <c r="I42" s="77" t="s">
        <v>152</v>
      </c>
      <c r="J42" s="77"/>
      <c r="L42" s="5"/>
      <c r="M42" s="5"/>
      <c r="N42" s="5"/>
      <c r="O42" s="5" t="b">
        <f t="shared" ref="O42:O48" si="7">AND(F42&gt;=E42,F42&lt;&gt;"")</f>
        <v>0</v>
      </c>
      <c r="P42" s="6">
        <f t="shared" ref="P42:P48" si="8">IF(O42=FALSE,0,IFERROR(INT((F42-E42+1)/7),0))</f>
        <v>0</v>
      </c>
      <c r="Q42" s="6">
        <f t="shared" ref="Q42:Q48" si="9">IF(O42=FALSE,0,DATEDIF(E42,F42,"d")+1-(P42*7))</f>
        <v>0</v>
      </c>
      <c r="R42" s="6">
        <f t="shared" ref="R42:R48" si="10">IF(O42=FALSE,0,F42-E42+1)</f>
        <v>0</v>
      </c>
      <c r="S42" s="6">
        <f>IF(O42=FALSE,0,NETWORKDAYS(E42,F42,Tabel3[Fri med løn2]))</f>
        <v>0</v>
      </c>
    </row>
    <row r="43" spans="1:19" x14ac:dyDescent="0.35">
      <c r="A43" s="12"/>
      <c r="B43" s="20" t="s">
        <v>13</v>
      </c>
      <c r="C43" s="51"/>
      <c r="D43" s="55" t="str">
        <f>IF(VLOOKUP(B43,Tabel15[#All],2,FALSE)=0,"",VLOOKUP(B43,Tabel15[#All],2,FALSE))</f>
        <v/>
      </c>
      <c r="E43" s="21"/>
      <c r="F43" s="21"/>
      <c r="G43" s="17" t="str">
        <f t="shared" si="6"/>
        <v/>
      </c>
      <c r="H43" s="12"/>
      <c r="I43" s="77"/>
      <c r="J43" s="77"/>
      <c r="L43" s="5"/>
      <c r="M43" s="5"/>
      <c r="N43" s="5"/>
      <c r="O43" s="5" t="b">
        <f t="shared" si="7"/>
        <v>0</v>
      </c>
      <c r="P43" s="6">
        <f t="shared" si="8"/>
        <v>0</v>
      </c>
      <c r="Q43" s="6">
        <f t="shared" si="9"/>
        <v>0</v>
      </c>
      <c r="R43" s="6">
        <f t="shared" si="10"/>
        <v>0</v>
      </c>
      <c r="S43" s="6">
        <f>IF(O43=FALSE,0,NETWORKDAYS(E43,F43,Tabel3[Fri med løn2]))</f>
        <v>0</v>
      </c>
    </row>
    <row r="44" spans="1:19" x14ac:dyDescent="0.35">
      <c r="A44" s="12"/>
      <c r="B44" s="20" t="s">
        <v>13</v>
      </c>
      <c r="C44" s="51"/>
      <c r="D44" s="55" t="str">
        <f>IF(VLOOKUP(B44,Tabel15[#All],2,FALSE)=0,"",VLOOKUP(B44,Tabel15[#All],2,FALSE))</f>
        <v/>
      </c>
      <c r="E44" s="21"/>
      <c r="F44" s="21"/>
      <c r="G44" s="17" t="str">
        <f t="shared" si="6"/>
        <v/>
      </c>
      <c r="H44" s="12"/>
      <c r="I44" s="77"/>
      <c r="J44" s="77"/>
      <c r="L44" s="5"/>
      <c r="M44" s="5"/>
      <c r="N44" s="5"/>
      <c r="O44" s="5" t="b">
        <f t="shared" si="7"/>
        <v>0</v>
      </c>
      <c r="P44" s="6">
        <f t="shared" si="8"/>
        <v>0</v>
      </c>
      <c r="Q44" s="6">
        <f t="shared" si="9"/>
        <v>0</v>
      </c>
      <c r="R44" s="6">
        <f t="shared" si="10"/>
        <v>0</v>
      </c>
      <c r="S44" s="6">
        <f>IF(O44=FALSE,0,NETWORKDAYS(E44,F44,Tabel3[Fri med løn2]))</f>
        <v>0</v>
      </c>
    </row>
    <row r="45" spans="1:19" x14ac:dyDescent="0.35">
      <c r="A45" s="12"/>
      <c r="B45" s="20" t="s">
        <v>13</v>
      </c>
      <c r="C45" s="51"/>
      <c r="D45" s="55" t="str">
        <f>IF(VLOOKUP(B45,Tabel15[#All],2,FALSE)=0,"",VLOOKUP(B45,Tabel15[#All],2,FALSE))</f>
        <v/>
      </c>
      <c r="E45" s="21"/>
      <c r="F45" s="21"/>
      <c r="G45" s="17" t="str">
        <f t="shared" si="6"/>
        <v/>
      </c>
      <c r="H45" s="12"/>
      <c r="I45" s="77"/>
      <c r="J45" s="77"/>
      <c r="L45" s="5"/>
      <c r="M45" s="5"/>
      <c r="N45" s="5"/>
      <c r="O45" s="5" t="b">
        <f t="shared" si="7"/>
        <v>0</v>
      </c>
      <c r="P45" s="6">
        <f t="shared" si="8"/>
        <v>0</v>
      </c>
      <c r="Q45" s="6">
        <f t="shared" si="9"/>
        <v>0</v>
      </c>
      <c r="R45" s="6">
        <f t="shared" si="10"/>
        <v>0</v>
      </c>
      <c r="S45" s="6">
        <f>IF(O45=FALSE,0,NETWORKDAYS(E45,F45,Tabel3[Fri med løn2]))</f>
        <v>0</v>
      </c>
    </row>
    <row r="46" spans="1:19" x14ac:dyDescent="0.35">
      <c r="A46" s="12"/>
      <c r="B46" s="20" t="s">
        <v>13</v>
      </c>
      <c r="C46" s="51"/>
      <c r="D46" s="55" t="str">
        <f>IF(VLOOKUP(B46,Tabel15[#All],2,FALSE)=0,"",VLOOKUP(B46,Tabel15[#All],2,FALSE))</f>
        <v/>
      </c>
      <c r="E46" s="21"/>
      <c r="F46" s="21"/>
      <c r="G46" s="17" t="str">
        <f t="shared" si="6"/>
        <v/>
      </c>
      <c r="H46" s="12"/>
      <c r="I46" s="77"/>
      <c r="J46" s="77"/>
      <c r="L46" s="5"/>
      <c r="M46" s="5"/>
      <c r="N46" s="5"/>
      <c r="O46" s="5" t="b">
        <f t="shared" si="7"/>
        <v>0</v>
      </c>
      <c r="P46" s="6">
        <f t="shared" si="8"/>
        <v>0</v>
      </c>
      <c r="Q46" s="6">
        <f t="shared" si="9"/>
        <v>0</v>
      </c>
      <c r="R46" s="6">
        <f t="shared" si="10"/>
        <v>0</v>
      </c>
      <c r="S46" s="6">
        <f>IF(O46=FALSE,0,NETWORKDAYS(E46,F46,Tabel3[Fri med løn2]))</f>
        <v>0</v>
      </c>
    </row>
    <row r="47" spans="1:19" x14ac:dyDescent="0.35">
      <c r="A47" s="12"/>
      <c r="B47" s="20" t="s">
        <v>13</v>
      </c>
      <c r="C47" s="51"/>
      <c r="D47" s="55" t="str">
        <f>IF(VLOOKUP(B47,Tabel15[#All],2,FALSE)=0,"",VLOOKUP(B47,Tabel15[#All],2,FALSE))</f>
        <v/>
      </c>
      <c r="E47" s="21"/>
      <c r="F47" s="21"/>
      <c r="G47" s="17" t="str">
        <f t="shared" si="6"/>
        <v/>
      </c>
      <c r="H47" s="12"/>
      <c r="I47" s="77"/>
      <c r="J47" s="77"/>
      <c r="L47" s="5"/>
      <c r="M47" s="5"/>
      <c r="N47" s="5"/>
      <c r="O47" s="5" t="b">
        <f t="shared" si="7"/>
        <v>0</v>
      </c>
      <c r="P47" s="6">
        <f t="shared" si="8"/>
        <v>0</v>
      </c>
      <c r="Q47" s="6">
        <f t="shared" si="9"/>
        <v>0</v>
      </c>
      <c r="R47" s="6">
        <f t="shared" si="10"/>
        <v>0</v>
      </c>
      <c r="S47" s="6">
        <f>IF(O47=FALSE,0,NETWORKDAYS(E47,F47,Tabel3[Fri med løn2]))</f>
        <v>0</v>
      </c>
    </row>
    <row r="48" spans="1:19" x14ac:dyDescent="0.35">
      <c r="A48" s="12"/>
      <c r="B48" s="20" t="s">
        <v>13</v>
      </c>
      <c r="C48" s="51"/>
      <c r="D48" s="55" t="str">
        <f>IF(VLOOKUP(B48,Tabel15[#All],2,FALSE)=0,"",VLOOKUP(B48,Tabel15[#All],2,FALSE))</f>
        <v/>
      </c>
      <c r="E48" s="21"/>
      <c r="F48" s="21"/>
      <c r="G48" s="17" t="str">
        <f t="shared" si="6"/>
        <v/>
      </c>
      <c r="H48" s="12"/>
      <c r="I48" s="77"/>
      <c r="J48" s="77"/>
      <c r="L48" s="5"/>
      <c r="M48" s="5"/>
      <c r="N48" s="5"/>
      <c r="O48" s="5" t="b">
        <f t="shared" si="7"/>
        <v>0</v>
      </c>
      <c r="P48" s="6">
        <f t="shared" si="8"/>
        <v>0</v>
      </c>
      <c r="Q48" s="6">
        <f t="shared" si="9"/>
        <v>0</v>
      </c>
      <c r="R48" s="6">
        <f t="shared" si="10"/>
        <v>0</v>
      </c>
      <c r="S48" s="6">
        <f>IF(O48=FALSE,0,NETWORKDAYS(E48,F48,Tabel3[Fri med løn2]))</f>
        <v>0</v>
      </c>
    </row>
    <row r="49" spans="1:18" x14ac:dyDescent="0.35">
      <c r="A49" s="12"/>
      <c r="B49" s="12"/>
      <c r="C49" s="12"/>
      <c r="D49" s="12"/>
      <c r="E49" s="12"/>
      <c r="F49" s="12"/>
      <c r="G49" s="12"/>
      <c r="H49" s="12"/>
      <c r="I49" s="77"/>
      <c r="J49" s="77"/>
    </row>
    <row r="50" spans="1:18" x14ac:dyDescent="0.35">
      <c r="A50" s="12"/>
      <c r="B50" s="52" t="s">
        <v>108</v>
      </c>
      <c r="C50" s="12"/>
      <c r="D50" s="12"/>
      <c r="E50" s="12"/>
      <c r="F50" s="12"/>
      <c r="G50" s="12"/>
      <c r="H50" s="12"/>
      <c r="I50" s="77"/>
      <c r="J50" s="77"/>
    </row>
    <row r="51" spans="1:18" x14ac:dyDescent="0.35">
      <c r="A51" s="12"/>
      <c r="B51" s="47"/>
      <c r="C51" s="47"/>
      <c r="D51" s="47"/>
      <c r="E51" s="47"/>
      <c r="F51" s="47"/>
      <c r="G51" s="47"/>
      <c r="H51" s="12"/>
      <c r="I51" s="77"/>
      <c r="J51" s="77"/>
      <c r="P51" s="4" t="s">
        <v>51</v>
      </c>
    </row>
    <row r="52" spans="1:18" x14ac:dyDescent="0.35">
      <c r="A52" s="12"/>
      <c r="B52" s="14" t="s">
        <v>48</v>
      </c>
      <c r="C52" s="14"/>
      <c r="D52" s="37" t="s">
        <v>14</v>
      </c>
      <c r="E52" s="37" t="s">
        <v>43</v>
      </c>
      <c r="F52" s="37" t="s">
        <v>44</v>
      </c>
      <c r="G52" s="37" t="s">
        <v>46</v>
      </c>
      <c r="H52" s="12"/>
      <c r="I52" s="77"/>
      <c r="J52" s="77"/>
      <c r="O52" s="4" t="s">
        <v>1</v>
      </c>
      <c r="P52" s="4" t="s">
        <v>2</v>
      </c>
      <c r="R52" s="4" t="s">
        <v>45</v>
      </c>
    </row>
    <row r="53" spans="1:18" x14ac:dyDescent="0.35">
      <c r="A53" s="12"/>
      <c r="B53" s="15" t="s">
        <v>0</v>
      </c>
      <c r="C53" s="15"/>
      <c r="D53" s="15">
        <f>SUMIFS($R$25:$R$36,$B$25:$B$36,B53)</f>
        <v>98</v>
      </c>
      <c r="E53" s="38"/>
      <c r="F53" s="15">
        <f>D53+E53</f>
        <v>98</v>
      </c>
      <c r="G53" s="39" t="str">
        <f>IF(R53&lt;0,"Du har planlagt "&amp;ABS(R53)&amp;" dage for meget",IF(R53=0,"Ingen restorlov",O53&amp;" uger og "&amp;P53&amp;" dage"))</f>
        <v>Ingen restorlov</v>
      </c>
      <c r="H53" s="12"/>
      <c r="I53" s="77"/>
      <c r="J53" s="77"/>
      <c r="O53" s="4">
        <f>INT(R53/7)</f>
        <v>0</v>
      </c>
      <c r="P53" s="4">
        <f t="shared" ref="P53:P58" si="11">R53-(O53*7)</f>
        <v>0</v>
      </c>
      <c r="R53" s="4">
        <f>98-F53</f>
        <v>0</v>
      </c>
    </row>
    <row r="54" spans="1:18" x14ac:dyDescent="0.35">
      <c r="A54" s="12"/>
      <c r="B54" s="15" t="s">
        <v>3</v>
      </c>
      <c r="C54" s="15"/>
      <c r="D54" s="38"/>
      <c r="E54" s="15">
        <f>SUMIFS($S$42:$S$48,$B$42:$B$48,B54)</f>
        <v>0</v>
      </c>
      <c r="F54" s="15">
        <f t="shared" ref="F54:F58" si="12">D54+E54</f>
        <v>0</v>
      </c>
      <c r="G54" s="39" t="str">
        <f>IF(R54&lt;0,"Du har planlagt "&amp;ABS(R54)&amp;" dage for meget",IF(R54=0,"Ingen restorlov",P54&amp;" dage"))</f>
        <v>10 dage</v>
      </c>
      <c r="H54" s="12"/>
      <c r="I54" s="77"/>
      <c r="J54" s="77"/>
      <c r="P54" s="4">
        <f t="shared" si="11"/>
        <v>10</v>
      </c>
      <c r="R54" s="4">
        <f>10-F54</f>
        <v>10</v>
      </c>
    </row>
    <row r="55" spans="1:18" x14ac:dyDescent="0.35">
      <c r="A55" s="12"/>
      <c r="B55" s="15" t="s">
        <v>5</v>
      </c>
      <c r="C55" s="15"/>
      <c r="D55" s="15">
        <f>SUMIFS($R$25:$R$36,$B$25:$B$36,B55)</f>
        <v>0</v>
      </c>
      <c r="E55" s="38"/>
      <c r="F55" s="15">
        <f t="shared" si="12"/>
        <v>0</v>
      </c>
      <c r="G55" s="39" t="str">
        <f>IF(R55&lt;0,"Du har planlagt "&amp;ABS(R55)&amp;" dage for meget",IF(R55=0,"Ingen restorlov",O55&amp;" uger og "&amp;P55&amp;" dage"))</f>
        <v>Ingen restorlov</v>
      </c>
      <c r="H55" s="12"/>
      <c r="I55" s="77"/>
      <c r="J55" s="77"/>
      <c r="O55" s="4">
        <f>INT(R55/7)</f>
        <v>0</v>
      </c>
      <c r="P55" s="4">
        <f t="shared" si="11"/>
        <v>0</v>
      </c>
      <c r="R55" s="69">
        <f>(G10*7)-F55</f>
        <v>0</v>
      </c>
    </row>
    <row r="56" spans="1:18" x14ac:dyDescent="0.35">
      <c r="A56" s="12"/>
      <c r="B56" s="15" t="s">
        <v>5</v>
      </c>
      <c r="C56" s="15"/>
      <c r="D56" s="38"/>
      <c r="E56" s="15">
        <f>SUMIFS($R$42:$R$48,$B$42:$B$48,B56)</f>
        <v>0</v>
      </c>
      <c r="F56" s="15">
        <f t="shared" si="12"/>
        <v>0</v>
      </c>
      <c r="G56" s="39" t="str">
        <f>IF(R56&lt;0,"Du har planlagt "&amp;ABS(R56)&amp;" dage for meget",IF(R56=0,"Ingen restorlov",O56&amp;" uger og "&amp;P56&amp;" dage"))</f>
        <v>Ingen restorlov</v>
      </c>
      <c r="H56" s="12"/>
      <c r="I56" s="77"/>
      <c r="J56" s="77"/>
      <c r="O56" s="4">
        <f>INT(R56/7)</f>
        <v>0</v>
      </c>
      <c r="P56" s="4">
        <f t="shared" si="11"/>
        <v>0</v>
      </c>
      <c r="R56" s="69">
        <f>(G11*7)-F56</f>
        <v>0</v>
      </c>
    </row>
    <row r="57" spans="1:18" x14ac:dyDescent="0.35">
      <c r="A57" s="12"/>
      <c r="B57" s="15" t="s">
        <v>4</v>
      </c>
      <c r="C57" s="15"/>
      <c r="D57" s="15">
        <f>SUMIFS($R$25:$R$36,$B$25:$B$36,B57)</f>
        <v>0</v>
      </c>
      <c r="E57" s="15">
        <f>SUMIFS($R$42:$R$48,$B$42:$B$48,B57)</f>
        <v>0</v>
      </c>
      <c r="F57" s="15">
        <f t="shared" si="12"/>
        <v>0</v>
      </c>
      <c r="G57" s="39" t="str">
        <f>IF(R57&lt;0,"Du har planlagt "&amp;ABS(R57)&amp;" dage for meget",IF(R57=0,"Ingen restorlov",O57&amp;" uger og "&amp;P57&amp;" dage"))</f>
        <v>32 uger og 0 dage</v>
      </c>
      <c r="H57" s="12"/>
      <c r="I57" s="77"/>
      <c r="J57" s="77"/>
      <c r="O57" s="4">
        <f>INT(R57/7)</f>
        <v>32</v>
      </c>
      <c r="P57" s="4">
        <f t="shared" si="11"/>
        <v>0</v>
      </c>
      <c r="R57" s="4">
        <f>(G12*7)-F57</f>
        <v>224</v>
      </c>
    </row>
    <row r="58" spans="1:18" x14ac:dyDescent="0.35">
      <c r="A58" s="12"/>
      <c r="B58" s="15" t="s">
        <v>6</v>
      </c>
      <c r="C58" s="15"/>
      <c r="D58" s="15">
        <f>SUMIFS($R$25:$R$36,$B$25:$B$36,B58)</f>
        <v>0</v>
      </c>
      <c r="E58" s="15">
        <f>SUMIFS($R$42:$R$48,$B$42:$B$48,B58)</f>
        <v>0</v>
      </c>
      <c r="F58" s="15">
        <f t="shared" si="12"/>
        <v>0</v>
      </c>
      <c r="G58" s="39" t="str">
        <f>IF(R58&lt;0,"Du har planlagt "&amp;ABS(R58)&amp;" dage for meget",IF(R58=0,"Ingen restorlov",O58&amp;" uger og "&amp;P58&amp;" dage"))</f>
        <v>14 uger og 0 dage</v>
      </c>
      <c r="H58" s="12"/>
      <c r="I58" s="77"/>
      <c r="J58" s="77"/>
      <c r="O58" s="4">
        <f>INT(R58/7)</f>
        <v>14</v>
      </c>
      <c r="P58" s="4">
        <f t="shared" si="11"/>
        <v>0</v>
      </c>
      <c r="R58" s="4">
        <f>(G13*7)-F58</f>
        <v>98</v>
      </c>
    </row>
    <row r="59" spans="1:18" x14ac:dyDescent="0.35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8" x14ac:dyDescent="0.35">
      <c r="A60" s="12"/>
      <c r="B60" s="42" t="s">
        <v>130</v>
      </c>
      <c r="C60" s="42"/>
      <c r="D60" s="42"/>
      <c r="E60" s="42"/>
      <c r="F60" s="42"/>
      <c r="G60" s="42"/>
      <c r="H60" s="12"/>
      <c r="I60" s="12"/>
      <c r="J60" s="12"/>
    </row>
    <row r="61" spans="1:18" x14ac:dyDescent="0.35">
      <c r="A61" s="12"/>
      <c r="B61" s="42"/>
      <c r="C61" s="42"/>
      <c r="D61" s="42"/>
      <c r="E61" s="42"/>
      <c r="F61" s="42"/>
      <c r="G61" s="42"/>
      <c r="H61" s="12"/>
      <c r="I61" s="12"/>
      <c r="J61" s="12"/>
    </row>
    <row r="62" spans="1:18" hidden="1" x14ac:dyDescent="0.35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8" hidden="1" x14ac:dyDescent="0.35"/>
    <row r="64" spans="1:18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</sheetData>
  <sheetProtection algorithmName="SHA-512" hashValue="wf2FuCwLbKFdaeZqHvFy21/bhrAslPPP7OAk6XPIxRfgpDxIkLZSPI10xEBOYsKMYoSOM62dqWP1GiTLR84NTg==" saltValue="ThBn8Ce6Y5cWwDRfW+Pl1w==" spinCount="100000" sheet="1" objects="1" scenarios="1"/>
  <mergeCells count="10">
    <mergeCell ref="I42:J58"/>
    <mergeCell ref="I36:J36"/>
    <mergeCell ref="I23:J24"/>
    <mergeCell ref="I40:J41"/>
    <mergeCell ref="I2:J3"/>
    <mergeCell ref="B51:G51"/>
    <mergeCell ref="B2:G3"/>
    <mergeCell ref="B60:G61"/>
    <mergeCell ref="I13:J13"/>
    <mergeCell ref="I15:J19"/>
  </mergeCells>
  <dataValidations count="8">
    <dataValidation type="date" operator="greaterThanOrEqual" allowBlank="1" showInputMessage="1" showErrorMessage="1" error="Dato må ikke være før startdataoen" prompt="Indtast slutdato dd-mm-åååå" sqref="F26:F37 F42:F48" xr:uid="{3C5576F5-2ACB-4051-820E-0BA5E8664610}">
      <formula1>E26</formula1>
    </dataValidation>
    <dataValidation type="date" operator="greaterThanOrEqual" allowBlank="1" showInputMessage="1" showErrorMessage="1" prompt="Indtast dato for fødsel DD-MM-ÅÅÅÅ" sqref="G6" xr:uid="{899BBD99-11D7-418C-A805-AD64CC415CDE}">
      <formula1>43466</formula1>
    </dataValidation>
    <dataValidation type="whole" allowBlank="1" showInputMessage="1" showErrorMessage="1" error="Antal uger må ikke overstige 32" prompt="Angiv antallet af hele uger" sqref="J27" xr:uid="{90F71CB4-5C05-46F1-8F71-F78202EA4D6F}">
      <formula1>1</formula1>
      <formula2>32</formula2>
    </dataValidation>
    <dataValidation type="whole" allowBlank="1" showInputMessage="1" showErrorMessage="1" error="Antal dage kan ikke overstige 50" prompt="Angiv antallet af hele dage" sqref="J32" xr:uid="{EA65EAEE-39BD-47A4-AFC5-82194DA75AED}">
      <formula1>1</formula1>
      <formula2>50</formula2>
    </dataValidation>
    <dataValidation type="date" operator="greaterThanOrEqual" allowBlank="1" showInputMessage="1" showErrorMessage="1" error="Fra dato kan tidligst være datoen for fødslen" prompt="indtast startdato dd-mm-åååå" sqref="E42:E48" xr:uid="{C9B984FD-BE26-41EC-A020-9F25316A7282}">
      <formula1>$G$6</formula1>
    </dataValidation>
    <dataValidation type="date" operator="greaterThanOrEqual" allowBlank="1" showInputMessage="1" showErrorMessage="1" error="Startdato må ikke være før datoen for fødslen" prompt="Format DD-MM-ÅÅÅÅ_x000a_" sqref="J26" xr:uid="{34B42CCC-C2F7-4E63-A1A0-4260387F310A}">
      <formula1>G6</formula1>
    </dataValidation>
    <dataValidation type="date" operator="greaterThanOrEqual" allowBlank="1" showInputMessage="1" showErrorMessage="1" error="Startdato må ikke være før datoen for fødslen" prompt="Format DD-MM-ÅÅÅÅ_x000a_" sqref="J31" xr:uid="{F16ECB2B-EE31-4724-9A12-FEC84B3740EE}">
      <formula1>G6</formula1>
    </dataValidation>
    <dataValidation type="list" allowBlank="1" showInputMessage="1" showErrorMessage="1" sqref="G16:G19" xr:uid="{6C0916A8-C74D-4EDE-9AA2-DA676474DB8E}">
      <formula1>"Vælg,Ja,Nej"</formula1>
    </dataValidation>
  </dataValidations>
  <hyperlinks>
    <hyperlink ref="I36" r:id="rId1" xr:uid="{BE1DE42C-7132-4008-9C00-012084AB67B2}"/>
    <hyperlink ref="I13" r:id="rId2" location="B-barselsfonde" display="B-barselsfonde" xr:uid="{7C373B3E-B36F-4587-8D2D-08F88C8899EE}"/>
  </hyperlinks>
  <pageMargins left="0.7" right="0.7" top="0.75" bottom="0.75" header="0.3" footer="0.3"/>
  <pageSetup paperSize="9" orientation="landscape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B95A86-E0CA-453C-8123-A202B6899A2D}">
          <x14:formula1>
            <xm:f>'helligdage mv'!$H$2:$H$8</xm:f>
          </x14:formula1>
          <xm:sqref>B26:B37</xm:sqref>
        </x14:dataValidation>
        <x14:dataValidation type="list" allowBlank="1" showInputMessage="1" showErrorMessage="1" xr:uid="{0E6DB8BA-6976-491A-9E86-0DDA7B5E2ABD}">
          <x14:formula1>
            <xm:f>'helligdage mv'!$L$2:$L$6</xm:f>
          </x14:formula1>
          <xm:sqref>B42:B48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08E8B-10D0-4893-87FC-2526689CF8C8}">
  <sheetPr codeName="Ark3"/>
  <dimension ref="A1:N165"/>
  <sheetViews>
    <sheetView workbookViewId="0">
      <selection activeCell="C29" sqref="C29"/>
    </sheetView>
  </sheetViews>
  <sheetFormatPr defaultRowHeight="14.5" x14ac:dyDescent="0.35"/>
  <cols>
    <col min="1" max="1" width="15.6328125" customWidth="1"/>
    <col min="2" max="2" width="10.54296875" style="1" bestFit="1" customWidth="1"/>
    <col min="3" max="3" width="13.7265625" customWidth="1"/>
    <col min="4" max="4" width="12.54296875" customWidth="1"/>
    <col min="5" max="5" width="13.1796875" customWidth="1"/>
    <col min="7" max="7" width="10.08984375" bestFit="1" customWidth="1"/>
    <col min="8" max="8" width="23.90625" bestFit="1" customWidth="1"/>
    <col min="9" max="9" width="20.7265625" customWidth="1"/>
    <col min="12" max="12" width="23.90625" bestFit="1" customWidth="1"/>
    <col min="13" max="13" width="19" customWidth="1"/>
    <col min="14" max="14" width="13.90625" customWidth="1"/>
    <col min="15" max="15" width="23.90625" bestFit="1" customWidth="1"/>
  </cols>
  <sheetData>
    <row r="1" spans="1:14" x14ac:dyDescent="0.35">
      <c r="A1" t="s">
        <v>36</v>
      </c>
      <c r="B1" s="1" t="s">
        <v>37</v>
      </c>
      <c r="C1" t="s">
        <v>38</v>
      </c>
      <c r="D1" t="s">
        <v>34</v>
      </c>
      <c r="E1" t="s">
        <v>40</v>
      </c>
      <c r="G1" s="1"/>
      <c r="H1" t="s">
        <v>14</v>
      </c>
      <c r="I1" t="s">
        <v>39</v>
      </c>
      <c r="J1" t="s">
        <v>42</v>
      </c>
      <c r="L1" t="s">
        <v>43</v>
      </c>
      <c r="M1" t="s">
        <v>39</v>
      </c>
      <c r="N1" t="s">
        <v>42</v>
      </c>
    </row>
    <row r="2" spans="1:14" x14ac:dyDescent="0.35">
      <c r="A2" t="s">
        <v>16</v>
      </c>
      <c r="B2" s="1">
        <v>43831</v>
      </c>
      <c r="C2" t="s">
        <v>17</v>
      </c>
      <c r="D2" t="s">
        <v>33</v>
      </c>
      <c r="E2" s="1">
        <f t="shared" ref="E2:E33" si="0">IF(D2="JA",B2,0)</f>
        <v>43831</v>
      </c>
      <c r="H2" t="s">
        <v>13</v>
      </c>
      <c r="L2" t="s">
        <v>13</v>
      </c>
    </row>
    <row r="3" spans="1:14" x14ac:dyDescent="0.35">
      <c r="A3" t="s">
        <v>18</v>
      </c>
      <c r="B3" s="1">
        <v>43930</v>
      </c>
      <c r="C3" t="s">
        <v>19</v>
      </c>
      <c r="D3" t="s">
        <v>33</v>
      </c>
      <c r="E3" s="1">
        <f t="shared" si="0"/>
        <v>43930</v>
      </c>
      <c r="H3" t="s">
        <v>5</v>
      </c>
      <c r="I3" t="s">
        <v>35</v>
      </c>
      <c r="L3" t="s">
        <v>3</v>
      </c>
      <c r="M3" t="s">
        <v>52</v>
      </c>
    </row>
    <row r="4" spans="1:14" x14ac:dyDescent="0.35">
      <c r="A4" t="s">
        <v>20</v>
      </c>
      <c r="B4" s="1">
        <v>43931</v>
      </c>
      <c r="C4" t="s">
        <v>19</v>
      </c>
      <c r="D4" t="s">
        <v>33</v>
      </c>
      <c r="E4" s="1">
        <f t="shared" si="0"/>
        <v>43931</v>
      </c>
      <c r="H4" t="s">
        <v>4</v>
      </c>
      <c r="I4" t="s">
        <v>35</v>
      </c>
      <c r="L4" t="s">
        <v>5</v>
      </c>
      <c r="M4" t="s">
        <v>35</v>
      </c>
    </row>
    <row r="5" spans="1:14" x14ac:dyDescent="0.35">
      <c r="A5" t="s">
        <v>21</v>
      </c>
      <c r="B5" s="1">
        <v>43933</v>
      </c>
      <c r="C5" t="s">
        <v>19</v>
      </c>
      <c r="D5" t="s">
        <v>33</v>
      </c>
      <c r="E5" s="1">
        <f t="shared" si="0"/>
        <v>43933</v>
      </c>
      <c r="H5" t="s">
        <v>6</v>
      </c>
      <c r="I5" t="s">
        <v>35</v>
      </c>
      <c r="L5" t="s">
        <v>4</v>
      </c>
      <c r="M5" t="s">
        <v>35</v>
      </c>
    </row>
    <row r="6" spans="1:14" x14ac:dyDescent="0.35">
      <c r="A6" t="s">
        <v>22</v>
      </c>
      <c r="B6" s="1">
        <v>43934</v>
      </c>
      <c r="C6" t="s">
        <v>19</v>
      </c>
      <c r="D6" t="s">
        <v>33</v>
      </c>
      <c r="E6" s="1">
        <f t="shared" si="0"/>
        <v>43934</v>
      </c>
      <c r="H6" t="s">
        <v>10</v>
      </c>
      <c r="I6" t="s">
        <v>52</v>
      </c>
      <c r="L6" t="s">
        <v>6</v>
      </c>
      <c r="M6" t="s">
        <v>35</v>
      </c>
    </row>
    <row r="7" spans="1:14" x14ac:dyDescent="0.35">
      <c r="A7" s="2" t="s">
        <v>32</v>
      </c>
      <c r="B7" s="3">
        <f>DATE(YEAR(B6),MONTH(B6)+1,DAY(1))</f>
        <v>43952</v>
      </c>
      <c r="D7" t="str">
        <f>VLOOKUP(A7,Planlægning!$B$16:$G$19,6,FALSE)</f>
        <v>Vælg</v>
      </c>
      <c r="E7" s="1">
        <f t="shared" si="0"/>
        <v>0</v>
      </c>
      <c r="H7" t="s">
        <v>8</v>
      </c>
      <c r="I7" t="s">
        <v>52</v>
      </c>
    </row>
    <row r="8" spans="1:14" x14ac:dyDescent="0.35">
      <c r="A8" t="s">
        <v>23</v>
      </c>
      <c r="B8" s="1">
        <v>43959</v>
      </c>
      <c r="C8" t="s">
        <v>19</v>
      </c>
      <c r="D8" t="s">
        <v>33</v>
      </c>
      <c r="E8" s="1">
        <f t="shared" si="0"/>
        <v>43959</v>
      </c>
      <c r="H8" t="s">
        <v>9</v>
      </c>
      <c r="I8" t="s">
        <v>52</v>
      </c>
    </row>
    <row r="9" spans="1:14" x14ac:dyDescent="0.35">
      <c r="A9" t="s">
        <v>24</v>
      </c>
      <c r="B9" s="1">
        <v>43972</v>
      </c>
      <c r="C9" t="s">
        <v>19</v>
      </c>
      <c r="D9" t="s">
        <v>33</v>
      </c>
      <c r="E9" s="1">
        <f t="shared" si="0"/>
        <v>43972</v>
      </c>
    </row>
    <row r="10" spans="1:14" x14ac:dyDescent="0.35">
      <c r="A10" t="s">
        <v>25</v>
      </c>
      <c r="B10" s="1">
        <v>43982</v>
      </c>
      <c r="C10" t="s">
        <v>19</v>
      </c>
      <c r="D10" t="s">
        <v>33</v>
      </c>
      <c r="E10" s="1">
        <f t="shared" si="0"/>
        <v>43982</v>
      </c>
    </row>
    <row r="11" spans="1:14" x14ac:dyDescent="0.35">
      <c r="A11" t="s">
        <v>26</v>
      </c>
      <c r="B11" s="1">
        <v>43983</v>
      </c>
      <c r="C11" t="s">
        <v>19</v>
      </c>
      <c r="D11" t="s">
        <v>33</v>
      </c>
      <c r="E11" s="1">
        <f t="shared" si="0"/>
        <v>43983</v>
      </c>
    </row>
    <row r="12" spans="1:14" x14ac:dyDescent="0.35">
      <c r="A12" t="s">
        <v>27</v>
      </c>
      <c r="B12" s="1">
        <v>43987</v>
      </c>
      <c r="C12" t="s">
        <v>17</v>
      </c>
      <c r="D12" t="str">
        <f>VLOOKUP(A12,Planlægning!$B$16:$G$19,6,FALSE)</f>
        <v>Vælg</v>
      </c>
      <c r="E12" s="1">
        <f t="shared" si="0"/>
        <v>0</v>
      </c>
    </row>
    <row r="13" spans="1:14" x14ac:dyDescent="0.35">
      <c r="A13" t="s">
        <v>28</v>
      </c>
      <c r="B13" s="1">
        <v>44189</v>
      </c>
      <c r="C13" t="s">
        <v>17</v>
      </c>
      <c r="D13" t="str">
        <f>VLOOKUP(A13,Planlægning!$B$16:$G$19,6,FALSE)</f>
        <v>Vælg</v>
      </c>
      <c r="E13" s="1">
        <f t="shared" si="0"/>
        <v>0</v>
      </c>
    </row>
    <row r="14" spans="1:14" x14ac:dyDescent="0.35">
      <c r="A14" t="s">
        <v>29</v>
      </c>
      <c r="B14" s="1">
        <v>44190</v>
      </c>
      <c r="C14" t="s">
        <v>17</v>
      </c>
      <c r="D14" t="s">
        <v>33</v>
      </c>
      <c r="E14" s="1">
        <f t="shared" si="0"/>
        <v>44190</v>
      </c>
    </row>
    <row r="15" spans="1:14" x14ac:dyDescent="0.35">
      <c r="A15" t="s">
        <v>30</v>
      </c>
      <c r="B15" s="1">
        <v>44191</v>
      </c>
      <c r="C15" t="s">
        <v>17</v>
      </c>
      <c r="D15" t="s">
        <v>33</v>
      </c>
      <c r="E15" s="1">
        <f t="shared" si="0"/>
        <v>44191</v>
      </c>
    </row>
    <row r="16" spans="1:14" x14ac:dyDescent="0.35">
      <c r="A16" t="s">
        <v>31</v>
      </c>
      <c r="B16" s="1">
        <v>44196</v>
      </c>
      <c r="C16" t="s">
        <v>17</v>
      </c>
      <c r="D16" t="str">
        <f>VLOOKUP(A16,Planlægning!$B$16:$G$19,6,FALSE)</f>
        <v>Vælg</v>
      </c>
      <c r="E16" s="1">
        <f t="shared" si="0"/>
        <v>0</v>
      </c>
    </row>
    <row r="17" spans="1:5" x14ac:dyDescent="0.35">
      <c r="A17" t="s">
        <v>16</v>
      </c>
      <c r="B17" s="1">
        <v>44197</v>
      </c>
      <c r="C17" t="s">
        <v>17</v>
      </c>
      <c r="D17" t="s">
        <v>33</v>
      </c>
      <c r="E17" s="1">
        <f t="shared" si="0"/>
        <v>44197</v>
      </c>
    </row>
    <row r="18" spans="1:5" x14ac:dyDescent="0.35">
      <c r="A18" t="s">
        <v>18</v>
      </c>
      <c r="B18" s="1">
        <v>44287</v>
      </c>
      <c r="C18" t="s">
        <v>19</v>
      </c>
      <c r="D18" t="s">
        <v>33</v>
      </c>
      <c r="E18" s="1">
        <f t="shared" si="0"/>
        <v>44287</v>
      </c>
    </row>
    <row r="19" spans="1:5" x14ac:dyDescent="0.35">
      <c r="A19" t="s">
        <v>20</v>
      </c>
      <c r="B19" s="1">
        <v>44288</v>
      </c>
      <c r="C19" t="s">
        <v>19</v>
      </c>
      <c r="D19" t="s">
        <v>33</v>
      </c>
      <c r="E19" s="1">
        <f t="shared" si="0"/>
        <v>44288</v>
      </c>
    </row>
    <row r="20" spans="1:5" x14ac:dyDescent="0.35">
      <c r="A20" t="s">
        <v>21</v>
      </c>
      <c r="B20" s="1">
        <v>44290</v>
      </c>
      <c r="C20" t="s">
        <v>19</v>
      </c>
      <c r="D20" t="s">
        <v>33</v>
      </c>
      <c r="E20" s="1">
        <f t="shared" si="0"/>
        <v>44290</v>
      </c>
    </row>
    <row r="21" spans="1:5" x14ac:dyDescent="0.35">
      <c r="A21" t="s">
        <v>22</v>
      </c>
      <c r="B21" s="1">
        <v>44291</v>
      </c>
      <c r="C21" t="s">
        <v>19</v>
      </c>
      <c r="D21" t="s">
        <v>33</v>
      </c>
      <c r="E21" s="1">
        <f t="shared" si="0"/>
        <v>44291</v>
      </c>
    </row>
    <row r="22" spans="1:5" x14ac:dyDescent="0.35">
      <c r="A22" t="s">
        <v>23</v>
      </c>
      <c r="B22" s="1">
        <v>44316</v>
      </c>
      <c r="C22" t="s">
        <v>19</v>
      </c>
      <c r="D22" t="s">
        <v>33</v>
      </c>
      <c r="E22" s="1">
        <f t="shared" si="0"/>
        <v>44316</v>
      </c>
    </row>
    <row r="23" spans="1:5" x14ac:dyDescent="0.35">
      <c r="A23" s="2" t="s">
        <v>32</v>
      </c>
      <c r="B23" s="3">
        <f>DATE(YEAR(B22),MONTH(B22)+1,DAY(1))</f>
        <v>44317</v>
      </c>
      <c r="D23" t="str">
        <f>VLOOKUP(A23,Planlægning!$B$16:$G$19,6,FALSE)</f>
        <v>Vælg</v>
      </c>
      <c r="E23" s="1">
        <f t="shared" si="0"/>
        <v>0</v>
      </c>
    </row>
    <row r="24" spans="1:5" x14ac:dyDescent="0.35">
      <c r="A24" t="s">
        <v>24</v>
      </c>
      <c r="B24" s="1">
        <v>44329</v>
      </c>
      <c r="C24" t="s">
        <v>19</v>
      </c>
      <c r="D24" t="s">
        <v>33</v>
      </c>
      <c r="E24" s="1">
        <f t="shared" si="0"/>
        <v>44329</v>
      </c>
    </row>
    <row r="25" spans="1:5" x14ac:dyDescent="0.35">
      <c r="A25" t="s">
        <v>25</v>
      </c>
      <c r="B25" s="1">
        <v>44339</v>
      </c>
      <c r="C25" t="s">
        <v>19</v>
      </c>
      <c r="D25" t="s">
        <v>33</v>
      </c>
      <c r="E25" s="1">
        <f t="shared" si="0"/>
        <v>44339</v>
      </c>
    </row>
    <row r="26" spans="1:5" x14ac:dyDescent="0.35">
      <c r="A26" t="s">
        <v>26</v>
      </c>
      <c r="B26" s="1">
        <v>44340</v>
      </c>
      <c r="C26" t="s">
        <v>19</v>
      </c>
      <c r="D26" t="s">
        <v>33</v>
      </c>
      <c r="E26" s="1">
        <f t="shared" si="0"/>
        <v>44340</v>
      </c>
    </row>
    <row r="27" spans="1:5" x14ac:dyDescent="0.35">
      <c r="A27" t="s">
        <v>27</v>
      </c>
      <c r="B27" s="1">
        <v>44352</v>
      </c>
      <c r="C27" t="s">
        <v>17</v>
      </c>
      <c r="D27" t="str">
        <f>VLOOKUP(A27,Planlægning!$B$16:$G$19,6,FALSE)</f>
        <v>Vælg</v>
      </c>
      <c r="E27" s="1">
        <f t="shared" si="0"/>
        <v>0</v>
      </c>
    </row>
    <row r="28" spans="1:5" x14ac:dyDescent="0.35">
      <c r="A28" t="s">
        <v>28</v>
      </c>
      <c r="B28" s="1">
        <v>44554</v>
      </c>
      <c r="C28" t="s">
        <v>17</v>
      </c>
      <c r="D28" t="str">
        <f>VLOOKUP(A28,Planlægning!$B$16:$G$19,6,FALSE)</f>
        <v>Vælg</v>
      </c>
      <c r="E28" s="1">
        <f t="shared" si="0"/>
        <v>0</v>
      </c>
    </row>
    <row r="29" spans="1:5" x14ac:dyDescent="0.35">
      <c r="A29" t="s">
        <v>29</v>
      </c>
      <c r="B29" s="1">
        <v>44555</v>
      </c>
      <c r="C29" t="s">
        <v>17</v>
      </c>
      <c r="D29" t="s">
        <v>33</v>
      </c>
      <c r="E29" s="1">
        <f t="shared" si="0"/>
        <v>44555</v>
      </c>
    </row>
    <row r="30" spans="1:5" x14ac:dyDescent="0.35">
      <c r="A30" t="s">
        <v>30</v>
      </c>
      <c r="B30" s="1">
        <v>44556</v>
      </c>
      <c r="C30" t="s">
        <v>17</v>
      </c>
      <c r="D30" t="s">
        <v>33</v>
      </c>
      <c r="E30" s="1">
        <f t="shared" si="0"/>
        <v>44556</v>
      </c>
    </row>
    <row r="31" spans="1:5" x14ac:dyDescent="0.35">
      <c r="A31" t="s">
        <v>31</v>
      </c>
      <c r="B31" s="1">
        <v>44561</v>
      </c>
      <c r="C31" t="s">
        <v>17</v>
      </c>
      <c r="D31" t="str">
        <f>VLOOKUP(A31,Planlægning!$B$16:$G$19,6,FALSE)</f>
        <v>Vælg</v>
      </c>
      <c r="E31" s="1">
        <f t="shared" si="0"/>
        <v>0</v>
      </c>
    </row>
    <row r="32" spans="1:5" x14ac:dyDescent="0.35">
      <c r="A32" t="s">
        <v>16</v>
      </c>
      <c r="B32" s="1">
        <v>44562</v>
      </c>
      <c r="C32" t="s">
        <v>17</v>
      </c>
      <c r="D32" t="s">
        <v>33</v>
      </c>
      <c r="E32" s="1">
        <f t="shared" si="0"/>
        <v>44562</v>
      </c>
    </row>
    <row r="33" spans="1:5" x14ac:dyDescent="0.35">
      <c r="A33" t="s">
        <v>18</v>
      </c>
      <c r="B33" s="1">
        <v>44665</v>
      </c>
      <c r="C33" t="s">
        <v>19</v>
      </c>
      <c r="D33" t="s">
        <v>33</v>
      </c>
      <c r="E33" s="1">
        <f t="shared" si="0"/>
        <v>44665</v>
      </c>
    </row>
    <row r="34" spans="1:5" x14ac:dyDescent="0.35">
      <c r="A34" t="s">
        <v>20</v>
      </c>
      <c r="B34" s="1">
        <v>44666</v>
      </c>
      <c r="C34" t="s">
        <v>19</v>
      </c>
      <c r="D34" t="s">
        <v>33</v>
      </c>
      <c r="E34" s="1">
        <f t="shared" ref="E34:E65" si="1">IF(D34="JA",B34,0)</f>
        <v>44666</v>
      </c>
    </row>
    <row r="35" spans="1:5" x14ac:dyDescent="0.35">
      <c r="A35" t="s">
        <v>21</v>
      </c>
      <c r="B35" s="1">
        <v>44668</v>
      </c>
      <c r="C35" t="s">
        <v>19</v>
      </c>
      <c r="D35" t="s">
        <v>33</v>
      </c>
      <c r="E35" s="1">
        <f t="shared" si="1"/>
        <v>44668</v>
      </c>
    </row>
    <row r="36" spans="1:5" x14ac:dyDescent="0.35">
      <c r="A36" t="s">
        <v>22</v>
      </c>
      <c r="B36" s="1">
        <v>44669</v>
      </c>
      <c r="C36" t="s">
        <v>19</v>
      </c>
      <c r="D36" t="s">
        <v>33</v>
      </c>
      <c r="E36" s="1">
        <f t="shared" si="1"/>
        <v>44669</v>
      </c>
    </row>
    <row r="37" spans="1:5" x14ac:dyDescent="0.35">
      <c r="A37" s="2" t="s">
        <v>32</v>
      </c>
      <c r="B37" s="3">
        <f>DATE(YEAR(B36),MONTH(B36)+1,DAY(1))</f>
        <v>44682</v>
      </c>
      <c r="D37" t="str">
        <f>VLOOKUP(A37,Planlægning!$B$16:$G$19,6,FALSE)</f>
        <v>Vælg</v>
      </c>
      <c r="E37" s="1">
        <f t="shared" si="1"/>
        <v>0</v>
      </c>
    </row>
    <row r="38" spans="1:5" x14ac:dyDescent="0.35">
      <c r="A38" t="s">
        <v>23</v>
      </c>
      <c r="B38" s="1">
        <v>44694</v>
      </c>
      <c r="C38" t="s">
        <v>19</v>
      </c>
      <c r="D38" t="s">
        <v>33</v>
      </c>
      <c r="E38" s="1">
        <f t="shared" si="1"/>
        <v>44694</v>
      </c>
    </row>
    <row r="39" spans="1:5" x14ac:dyDescent="0.35">
      <c r="A39" t="s">
        <v>24</v>
      </c>
      <c r="B39" s="1">
        <v>44707</v>
      </c>
      <c r="C39" t="s">
        <v>19</v>
      </c>
      <c r="D39" t="s">
        <v>33</v>
      </c>
      <c r="E39" s="1">
        <f t="shared" si="1"/>
        <v>44707</v>
      </c>
    </row>
    <row r="40" spans="1:5" x14ac:dyDescent="0.35">
      <c r="A40" t="s">
        <v>25</v>
      </c>
      <c r="B40" s="1">
        <v>44717</v>
      </c>
      <c r="C40" t="s">
        <v>19</v>
      </c>
      <c r="D40" t="s">
        <v>33</v>
      </c>
      <c r="E40" s="1">
        <f t="shared" si="1"/>
        <v>44717</v>
      </c>
    </row>
    <row r="41" spans="1:5" x14ac:dyDescent="0.35">
      <c r="A41" t="s">
        <v>26</v>
      </c>
      <c r="B41" s="1">
        <v>44718</v>
      </c>
      <c r="C41" t="s">
        <v>19</v>
      </c>
      <c r="D41" t="s">
        <v>33</v>
      </c>
      <c r="E41" s="1">
        <f t="shared" si="1"/>
        <v>44718</v>
      </c>
    </row>
    <row r="42" spans="1:5" x14ac:dyDescent="0.35">
      <c r="A42" t="s">
        <v>27</v>
      </c>
      <c r="B42" s="1">
        <v>44717</v>
      </c>
      <c r="C42" t="s">
        <v>17</v>
      </c>
      <c r="D42" t="str">
        <f>VLOOKUP(A42,Planlægning!$B$16:$G$19,6,FALSE)</f>
        <v>Vælg</v>
      </c>
      <c r="E42" s="1">
        <f t="shared" si="1"/>
        <v>0</v>
      </c>
    </row>
    <row r="43" spans="1:5" x14ac:dyDescent="0.35">
      <c r="A43" t="s">
        <v>28</v>
      </c>
      <c r="B43" s="1">
        <v>44919</v>
      </c>
      <c r="C43" t="s">
        <v>17</v>
      </c>
      <c r="D43" t="str">
        <f>VLOOKUP(A43,Planlægning!$B$16:$G$19,6,FALSE)</f>
        <v>Vælg</v>
      </c>
      <c r="E43" s="1">
        <f t="shared" si="1"/>
        <v>0</v>
      </c>
    </row>
    <row r="44" spans="1:5" x14ac:dyDescent="0.35">
      <c r="A44" t="s">
        <v>29</v>
      </c>
      <c r="B44" s="1">
        <v>44920</v>
      </c>
      <c r="C44" t="s">
        <v>17</v>
      </c>
      <c r="D44" t="s">
        <v>33</v>
      </c>
      <c r="E44" s="1">
        <f t="shared" si="1"/>
        <v>44920</v>
      </c>
    </row>
    <row r="45" spans="1:5" x14ac:dyDescent="0.35">
      <c r="A45" t="s">
        <v>30</v>
      </c>
      <c r="B45" s="1">
        <v>44921</v>
      </c>
      <c r="C45" t="s">
        <v>17</v>
      </c>
      <c r="D45" t="s">
        <v>33</v>
      </c>
      <c r="E45" s="1">
        <f t="shared" si="1"/>
        <v>44921</v>
      </c>
    </row>
    <row r="46" spans="1:5" x14ac:dyDescent="0.35">
      <c r="A46" t="s">
        <v>31</v>
      </c>
      <c r="B46" s="1">
        <v>44926</v>
      </c>
      <c r="C46" t="s">
        <v>17</v>
      </c>
      <c r="D46" t="str">
        <f>VLOOKUP(A46,Planlægning!$B$16:$G$19,6,FALSE)</f>
        <v>Vælg</v>
      </c>
      <c r="E46" s="1">
        <f t="shared" si="1"/>
        <v>0</v>
      </c>
    </row>
    <row r="47" spans="1:5" x14ac:dyDescent="0.35">
      <c r="A47" t="s">
        <v>16</v>
      </c>
      <c r="B47" s="1">
        <v>44927</v>
      </c>
      <c r="C47" t="s">
        <v>17</v>
      </c>
      <c r="D47" t="s">
        <v>33</v>
      </c>
      <c r="E47" s="1">
        <f t="shared" si="1"/>
        <v>44927</v>
      </c>
    </row>
    <row r="48" spans="1:5" x14ac:dyDescent="0.35">
      <c r="A48" t="s">
        <v>18</v>
      </c>
      <c r="B48" s="1">
        <v>45022</v>
      </c>
      <c r="C48" t="s">
        <v>19</v>
      </c>
      <c r="D48" t="s">
        <v>33</v>
      </c>
      <c r="E48" s="1">
        <f t="shared" si="1"/>
        <v>45022</v>
      </c>
    </row>
    <row r="49" spans="1:5" x14ac:dyDescent="0.35">
      <c r="A49" t="s">
        <v>20</v>
      </c>
      <c r="B49" s="1">
        <v>45023</v>
      </c>
      <c r="C49" t="s">
        <v>19</v>
      </c>
      <c r="D49" t="s">
        <v>33</v>
      </c>
      <c r="E49" s="1">
        <f t="shared" si="1"/>
        <v>45023</v>
      </c>
    </row>
    <row r="50" spans="1:5" x14ac:dyDescent="0.35">
      <c r="A50" t="s">
        <v>21</v>
      </c>
      <c r="B50" s="1">
        <v>45025</v>
      </c>
      <c r="C50" t="s">
        <v>19</v>
      </c>
      <c r="D50" t="s">
        <v>33</v>
      </c>
      <c r="E50" s="1">
        <f t="shared" si="1"/>
        <v>45025</v>
      </c>
    </row>
    <row r="51" spans="1:5" x14ac:dyDescent="0.35">
      <c r="A51" t="s">
        <v>22</v>
      </c>
      <c r="B51" s="1">
        <v>45026</v>
      </c>
      <c r="C51" t="s">
        <v>19</v>
      </c>
      <c r="D51" t="s">
        <v>33</v>
      </c>
      <c r="E51" s="1">
        <f t="shared" si="1"/>
        <v>45026</v>
      </c>
    </row>
    <row r="52" spans="1:5" x14ac:dyDescent="0.35">
      <c r="A52" s="2" t="s">
        <v>32</v>
      </c>
      <c r="B52" s="3">
        <f>DATE(YEAR(B51),MONTH(B51)+1,DAY(1))</f>
        <v>45047</v>
      </c>
      <c r="D52" t="str">
        <f>VLOOKUP(A52,Planlægning!$B$16:$G$19,6,FALSE)</f>
        <v>Vælg</v>
      </c>
      <c r="E52" s="1">
        <f t="shared" si="1"/>
        <v>0</v>
      </c>
    </row>
    <row r="53" spans="1:5" x14ac:dyDescent="0.35">
      <c r="A53" t="s">
        <v>23</v>
      </c>
      <c r="B53" s="1">
        <v>45051</v>
      </c>
      <c r="C53" t="s">
        <v>19</v>
      </c>
      <c r="D53" t="s">
        <v>33</v>
      </c>
      <c r="E53" s="1">
        <f t="shared" si="1"/>
        <v>45051</v>
      </c>
    </row>
    <row r="54" spans="1:5" x14ac:dyDescent="0.35">
      <c r="A54" t="s">
        <v>24</v>
      </c>
      <c r="B54" s="1">
        <v>45064</v>
      </c>
      <c r="C54" t="s">
        <v>19</v>
      </c>
      <c r="D54" t="s">
        <v>33</v>
      </c>
      <c r="E54" s="1">
        <f t="shared" si="1"/>
        <v>45064</v>
      </c>
    </row>
    <row r="55" spans="1:5" x14ac:dyDescent="0.35">
      <c r="A55" t="s">
        <v>25</v>
      </c>
      <c r="B55" s="1">
        <v>45074</v>
      </c>
      <c r="C55" t="s">
        <v>19</v>
      </c>
      <c r="D55" t="s">
        <v>33</v>
      </c>
      <c r="E55" s="1">
        <f t="shared" si="1"/>
        <v>45074</v>
      </c>
    </row>
    <row r="56" spans="1:5" x14ac:dyDescent="0.35">
      <c r="A56" t="s">
        <v>26</v>
      </c>
      <c r="B56" s="1">
        <v>45075</v>
      </c>
      <c r="C56" t="s">
        <v>19</v>
      </c>
      <c r="D56" t="s">
        <v>33</v>
      </c>
      <c r="E56" s="1">
        <f t="shared" si="1"/>
        <v>45075</v>
      </c>
    </row>
    <row r="57" spans="1:5" x14ac:dyDescent="0.35">
      <c r="A57" t="s">
        <v>27</v>
      </c>
      <c r="B57" s="1">
        <v>45082</v>
      </c>
      <c r="C57" t="s">
        <v>17</v>
      </c>
      <c r="D57" t="str">
        <f>VLOOKUP(A57,Planlægning!$B$16:$G$19,6,FALSE)</f>
        <v>Vælg</v>
      </c>
      <c r="E57" s="1">
        <f t="shared" si="1"/>
        <v>0</v>
      </c>
    </row>
    <row r="58" spans="1:5" x14ac:dyDescent="0.35">
      <c r="A58" t="s">
        <v>28</v>
      </c>
      <c r="B58" s="1">
        <v>45284</v>
      </c>
      <c r="C58" t="s">
        <v>17</v>
      </c>
      <c r="D58" t="str">
        <f>VLOOKUP(A58,Planlægning!$B$16:$G$19,6,FALSE)</f>
        <v>Vælg</v>
      </c>
      <c r="E58" s="1">
        <f t="shared" si="1"/>
        <v>0</v>
      </c>
    </row>
    <row r="59" spans="1:5" x14ac:dyDescent="0.35">
      <c r="A59" t="s">
        <v>29</v>
      </c>
      <c r="B59" s="1">
        <v>45285</v>
      </c>
      <c r="C59" t="s">
        <v>17</v>
      </c>
      <c r="D59" t="s">
        <v>33</v>
      </c>
      <c r="E59" s="1">
        <f t="shared" si="1"/>
        <v>45285</v>
      </c>
    </row>
    <row r="60" spans="1:5" x14ac:dyDescent="0.35">
      <c r="A60" t="s">
        <v>30</v>
      </c>
      <c r="B60" s="1">
        <v>45286</v>
      </c>
      <c r="C60" t="s">
        <v>17</v>
      </c>
      <c r="D60" t="s">
        <v>33</v>
      </c>
      <c r="E60" s="1">
        <f t="shared" si="1"/>
        <v>45286</v>
      </c>
    </row>
    <row r="61" spans="1:5" x14ac:dyDescent="0.35">
      <c r="A61" t="s">
        <v>31</v>
      </c>
      <c r="B61" s="1">
        <v>45291</v>
      </c>
      <c r="C61" t="s">
        <v>17</v>
      </c>
      <c r="D61" t="str">
        <f>VLOOKUP(A61,Planlægning!$B$16:$G$19,6,FALSE)</f>
        <v>Vælg</v>
      </c>
      <c r="E61" s="1">
        <f t="shared" si="1"/>
        <v>0</v>
      </c>
    </row>
    <row r="62" spans="1:5" x14ac:dyDescent="0.35">
      <c r="A62" t="s">
        <v>16</v>
      </c>
      <c r="B62" s="1">
        <v>45292</v>
      </c>
      <c r="C62" t="s">
        <v>17</v>
      </c>
      <c r="D62" t="s">
        <v>33</v>
      </c>
      <c r="E62" s="1">
        <f t="shared" si="1"/>
        <v>45292</v>
      </c>
    </row>
    <row r="63" spans="1:5" x14ac:dyDescent="0.35">
      <c r="A63" t="s">
        <v>18</v>
      </c>
      <c r="B63" s="1">
        <v>45379</v>
      </c>
      <c r="C63" t="s">
        <v>19</v>
      </c>
      <c r="D63" t="s">
        <v>33</v>
      </c>
      <c r="E63" s="1">
        <f t="shared" si="1"/>
        <v>45379</v>
      </c>
    </row>
    <row r="64" spans="1:5" x14ac:dyDescent="0.35">
      <c r="A64" t="s">
        <v>20</v>
      </c>
      <c r="B64" s="1">
        <v>45380</v>
      </c>
      <c r="C64" t="s">
        <v>19</v>
      </c>
      <c r="D64" t="s">
        <v>33</v>
      </c>
      <c r="E64" s="1">
        <f t="shared" si="1"/>
        <v>45380</v>
      </c>
    </row>
    <row r="65" spans="1:5" x14ac:dyDescent="0.35">
      <c r="A65" t="s">
        <v>21</v>
      </c>
      <c r="B65" s="1">
        <v>45382</v>
      </c>
      <c r="C65" t="s">
        <v>19</v>
      </c>
      <c r="D65" t="s">
        <v>33</v>
      </c>
      <c r="E65" s="1">
        <f t="shared" si="1"/>
        <v>45382</v>
      </c>
    </row>
    <row r="66" spans="1:5" x14ac:dyDescent="0.35">
      <c r="A66" t="s">
        <v>22</v>
      </c>
      <c r="B66" s="1">
        <v>45383</v>
      </c>
      <c r="C66" t="s">
        <v>19</v>
      </c>
      <c r="D66" t="s">
        <v>33</v>
      </c>
      <c r="E66" s="1">
        <f t="shared" ref="E66:E97" si="2">IF(D66="JA",B66,0)</f>
        <v>45383</v>
      </c>
    </row>
    <row r="67" spans="1:5" x14ac:dyDescent="0.35">
      <c r="A67" t="s">
        <v>23</v>
      </c>
      <c r="B67" s="1">
        <v>45408</v>
      </c>
      <c r="C67" t="s">
        <v>19</v>
      </c>
      <c r="D67" t="s">
        <v>33</v>
      </c>
      <c r="E67" s="1">
        <f t="shared" si="2"/>
        <v>45408</v>
      </c>
    </row>
    <row r="68" spans="1:5" x14ac:dyDescent="0.35">
      <c r="A68" s="2" t="s">
        <v>32</v>
      </c>
      <c r="B68" s="3">
        <f>DATE(YEAR(B67),MONTH(B67)+1,DAY(1))</f>
        <v>45413</v>
      </c>
      <c r="D68" t="str">
        <f>VLOOKUP(A68,Planlægning!$B$16:$G$19,6,FALSE)</f>
        <v>Vælg</v>
      </c>
      <c r="E68" s="1">
        <f t="shared" si="2"/>
        <v>0</v>
      </c>
    </row>
    <row r="69" spans="1:5" x14ac:dyDescent="0.35">
      <c r="A69" t="s">
        <v>24</v>
      </c>
      <c r="B69" s="1">
        <v>45421</v>
      </c>
      <c r="C69" t="s">
        <v>19</v>
      </c>
      <c r="D69" t="s">
        <v>33</v>
      </c>
      <c r="E69" s="1">
        <f t="shared" si="2"/>
        <v>45421</v>
      </c>
    </row>
    <row r="70" spans="1:5" x14ac:dyDescent="0.35">
      <c r="A70" t="s">
        <v>25</v>
      </c>
      <c r="B70" s="1">
        <v>45431</v>
      </c>
      <c r="C70" t="s">
        <v>19</v>
      </c>
      <c r="D70" t="s">
        <v>33</v>
      </c>
      <c r="E70" s="1">
        <f t="shared" si="2"/>
        <v>45431</v>
      </c>
    </row>
    <row r="71" spans="1:5" x14ac:dyDescent="0.35">
      <c r="A71" t="s">
        <v>26</v>
      </c>
      <c r="B71" s="1">
        <v>45432</v>
      </c>
      <c r="C71" t="s">
        <v>19</v>
      </c>
      <c r="D71" t="s">
        <v>33</v>
      </c>
      <c r="E71" s="1">
        <f t="shared" si="2"/>
        <v>45432</v>
      </c>
    </row>
    <row r="72" spans="1:5" x14ac:dyDescent="0.35">
      <c r="A72" t="s">
        <v>27</v>
      </c>
      <c r="B72" s="1">
        <v>45448</v>
      </c>
      <c r="C72" t="s">
        <v>17</v>
      </c>
      <c r="D72" t="str">
        <f>VLOOKUP(A72,Planlægning!$B$16:$G$19,6,FALSE)</f>
        <v>Vælg</v>
      </c>
      <c r="E72" s="1">
        <f t="shared" si="2"/>
        <v>0</v>
      </c>
    </row>
    <row r="73" spans="1:5" x14ac:dyDescent="0.35">
      <c r="A73" t="s">
        <v>28</v>
      </c>
      <c r="B73" s="1">
        <v>45650</v>
      </c>
      <c r="C73" t="s">
        <v>17</v>
      </c>
      <c r="D73" t="str">
        <f>VLOOKUP(A73,Planlægning!$B$16:$G$19,6,FALSE)</f>
        <v>Vælg</v>
      </c>
      <c r="E73" s="1">
        <f t="shared" si="2"/>
        <v>0</v>
      </c>
    </row>
    <row r="74" spans="1:5" x14ac:dyDescent="0.35">
      <c r="A74" t="s">
        <v>29</v>
      </c>
      <c r="B74" s="1">
        <v>45651</v>
      </c>
      <c r="C74" t="s">
        <v>17</v>
      </c>
      <c r="D74" t="s">
        <v>33</v>
      </c>
      <c r="E74" s="1">
        <f t="shared" si="2"/>
        <v>45651</v>
      </c>
    </row>
    <row r="75" spans="1:5" x14ac:dyDescent="0.35">
      <c r="A75" t="s">
        <v>30</v>
      </c>
      <c r="B75" s="1">
        <v>45652</v>
      </c>
      <c r="C75" t="s">
        <v>17</v>
      </c>
      <c r="D75" t="s">
        <v>33</v>
      </c>
      <c r="E75" s="1">
        <f t="shared" si="2"/>
        <v>45652</v>
      </c>
    </row>
    <row r="76" spans="1:5" x14ac:dyDescent="0.35">
      <c r="A76" t="s">
        <v>31</v>
      </c>
      <c r="B76" s="1">
        <v>45657</v>
      </c>
      <c r="C76" t="s">
        <v>17</v>
      </c>
      <c r="D76" t="str">
        <f>VLOOKUP(A76,Planlægning!$B$16:$G$19,6,FALSE)</f>
        <v>Vælg</v>
      </c>
      <c r="E76" s="1">
        <f t="shared" si="2"/>
        <v>0</v>
      </c>
    </row>
    <row r="77" spans="1:5" x14ac:dyDescent="0.35">
      <c r="A77" t="s">
        <v>16</v>
      </c>
      <c r="B77" s="1">
        <v>45658</v>
      </c>
      <c r="C77" t="s">
        <v>17</v>
      </c>
      <c r="D77" t="s">
        <v>33</v>
      </c>
      <c r="E77" s="1">
        <f t="shared" si="2"/>
        <v>45658</v>
      </c>
    </row>
    <row r="78" spans="1:5" x14ac:dyDescent="0.35">
      <c r="A78" t="s">
        <v>18</v>
      </c>
      <c r="B78" s="1">
        <v>45764</v>
      </c>
      <c r="C78" t="s">
        <v>19</v>
      </c>
      <c r="D78" t="s">
        <v>33</v>
      </c>
      <c r="E78" s="1">
        <f t="shared" si="2"/>
        <v>45764</v>
      </c>
    </row>
    <row r="79" spans="1:5" x14ac:dyDescent="0.35">
      <c r="A79" t="s">
        <v>20</v>
      </c>
      <c r="B79" s="1">
        <v>45765</v>
      </c>
      <c r="C79" t="s">
        <v>19</v>
      </c>
      <c r="D79" t="s">
        <v>33</v>
      </c>
      <c r="E79" s="1">
        <f t="shared" si="2"/>
        <v>45765</v>
      </c>
    </row>
    <row r="80" spans="1:5" x14ac:dyDescent="0.35">
      <c r="A80" t="s">
        <v>21</v>
      </c>
      <c r="B80" s="1">
        <v>45767</v>
      </c>
      <c r="C80" t="s">
        <v>19</v>
      </c>
      <c r="D80" t="s">
        <v>33</v>
      </c>
      <c r="E80" s="1">
        <f t="shared" si="2"/>
        <v>45767</v>
      </c>
    </row>
    <row r="81" spans="1:5" x14ac:dyDescent="0.35">
      <c r="A81" t="s">
        <v>22</v>
      </c>
      <c r="B81" s="1">
        <v>45768</v>
      </c>
      <c r="C81" t="s">
        <v>19</v>
      </c>
      <c r="D81" t="s">
        <v>33</v>
      </c>
      <c r="E81" s="1">
        <f t="shared" si="2"/>
        <v>45768</v>
      </c>
    </row>
    <row r="82" spans="1:5" x14ac:dyDescent="0.35">
      <c r="A82" s="2" t="s">
        <v>32</v>
      </c>
      <c r="B82" s="3">
        <f>DATE(YEAR(B81),MONTH(B81)+1,DAY(1))</f>
        <v>45778</v>
      </c>
      <c r="D82" t="str">
        <f>VLOOKUP(A82,Planlægning!$B$16:$G$19,6,FALSE)</f>
        <v>Vælg</v>
      </c>
      <c r="E82" s="1">
        <f t="shared" si="2"/>
        <v>0</v>
      </c>
    </row>
    <row r="83" spans="1:5" x14ac:dyDescent="0.35">
      <c r="A83" t="s">
        <v>23</v>
      </c>
      <c r="B83" s="1">
        <v>45793</v>
      </c>
      <c r="C83" t="s">
        <v>19</v>
      </c>
      <c r="D83" t="s">
        <v>33</v>
      </c>
      <c r="E83" s="1">
        <f t="shared" si="2"/>
        <v>45793</v>
      </c>
    </row>
    <row r="84" spans="1:5" x14ac:dyDescent="0.35">
      <c r="A84" t="s">
        <v>24</v>
      </c>
      <c r="B84" s="1">
        <v>45806</v>
      </c>
      <c r="C84" t="s">
        <v>19</v>
      </c>
      <c r="D84" t="s">
        <v>33</v>
      </c>
      <c r="E84" s="1">
        <f t="shared" si="2"/>
        <v>45806</v>
      </c>
    </row>
    <row r="85" spans="1:5" x14ac:dyDescent="0.35">
      <c r="A85" t="s">
        <v>25</v>
      </c>
      <c r="B85" s="1">
        <v>45816</v>
      </c>
      <c r="C85" t="s">
        <v>19</v>
      </c>
      <c r="D85" t="s">
        <v>33</v>
      </c>
      <c r="E85" s="1">
        <f t="shared" si="2"/>
        <v>45816</v>
      </c>
    </row>
    <row r="86" spans="1:5" x14ac:dyDescent="0.35">
      <c r="A86" t="s">
        <v>26</v>
      </c>
      <c r="B86" s="1">
        <v>45817</v>
      </c>
      <c r="C86" t="s">
        <v>19</v>
      </c>
      <c r="D86" t="s">
        <v>33</v>
      </c>
      <c r="E86" s="1">
        <f t="shared" si="2"/>
        <v>45817</v>
      </c>
    </row>
    <row r="87" spans="1:5" x14ac:dyDescent="0.35">
      <c r="A87" t="s">
        <v>27</v>
      </c>
      <c r="B87" s="1">
        <v>45813</v>
      </c>
      <c r="C87" t="s">
        <v>17</v>
      </c>
      <c r="D87" t="str">
        <f>VLOOKUP(A87,Planlægning!$B$16:$G$19,6,FALSE)</f>
        <v>Vælg</v>
      </c>
      <c r="E87" s="1">
        <f t="shared" si="2"/>
        <v>0</v>
      </c>
    </row>
    <row r="88" spans="1:5" x14ac:dyDescent="0.35">
      <c r="A88" t="s">
        <v>28</v>
      </c>
      <c r="B88" s="1">
        <v>46015</v>
      </c>
      <c r="C88" t="s">
        <v>17</v>
      </c>
      <c r="D88" t="str">
        <f>VLOOKUP(A88,Planlægning!$B$16:$G$19,6,FALSE)</f>
        <v>Vælg</v>
      </c>
      <c r="E88" s="1">
        <f t="shared" si="2"/>
        <v>0</v>
      </c>
    </row>
    <row r="89" spans="1:5" x14ac:dyDescent="0.35">
      <c r="A89" t="s">
        <v>29</v>
      </c>
      <c r="B89" s="1">
        <v>46016</v>
      </c>
      <c r="C89" t="s">
        <v>17</v>
      </c>
      <c r="D89" t="s">
        <v>33</v>
      </c>
      <c r="E89" s="1">
        <f t="shared" si="2"/>
        <v>46016</v>
      </c>
    </row>
    <row r="90" spans="1:5" x14ac:dyDescent="0.35">
      <c r="A90" t="s">
        <v>30</v>
      </c>
      <c r="B90" s="1">
        <v>46017</v>
      </c>
      <c r="C90" t="s">
        <v>17</v>
      </c>
      <c r="D90" t="s">
        <v>33</v>
      </c>
      <c r="E90" s="1">
        <f t="shared" si="2"/>
        <v>46017</v>
      </c>
    </row>
    <row r="91" spans="1:5" x14ac:dyDescent="0.35">
      <c r="A91" t="s">
        <v>31</v>
      </c>
      <c r="B91" s="1">
        <v>46022</v>
      </c>
      <c r="C91" t="s">
        <v>17</v>
      </c>
      <c r="D91" t="str">
        <f>VLOOKUP(A91,Planlægning!$B$16:$G$19,6,FALSE)</f>
        <v>Vælg</v>
      </c>
      <c r="E91" s="1">
        <f t="shared" si="2"/>
        <v>0</v>
      </c>
    </row>
    <row r="92" spans="1:5" x14ac:dyDescent="0.35">
      <c r="A92" t="s">
        <v>16</v>
      </c>
      <c r="B92" s="1">
        <v>46023</v>
      </c>
      <c r="C92" t="s">
        <v>17</v>
      </c>
      <c r="D92" t="s">
        <v>33</v>
      </c>
      <c r="E92" s="1">
        <f t="shared" si="2"/>
        <v>46023</v>
      </c>
    </row>
    <row r="93" spans="1:5" x14ac:dyDescent="0.35">
      <c r="A93" t="s">
        <v>18</v>
      </c>
      <c r="B93" s="1">
        <v>46114</v>
      </c>
      <c r="C93" t="s">
        <v>19</v>
      </c>
      <c r="D93" t="s">
        <v>33</v>
      </c>
      <c r="E93" s="1">
        <f t="shared" si="2"/>
        <v>46114</v>
      </c>
    </row>
    <row r="94" spans="1:5" x14ac:dyDescent="0.35">
      <c r="A94" t="s">
        <v>20</v>
      </c>
      <c r="B94" s="1">
        <v>46115</v>
      </c>
      <c r="C94" t="s">
        <v>19</v>
      </c>
      <c r="D94" t="s">
        <v>33</v>
      </c>
      <c r="E94" s="1">
        <f t="shared" si="2"/>
        <v>46115</v>
      </c>
    </row>
    <row r="95" spans="1:5" x14ac:dyDescent="0.35">
      <c r="A95" t="s">
        <v>21</v>
      </c>
      <c r="B95" s="1">
        <v>46117</v>
      </c>
      <c r="C95" t="s">
        <v>19</v>
      </c>
      <c r="D95" t="s">
        <v>33</v>
      </c>
      <c r="E95" s="1">
        <f t="shared" si="2"/>
        <v>46117</v>
      </c>
    </row>
    <row r="96" spans="1:5" x14ac:dyDescent="0.35">
      <c r="A96" t="s">
        <v>22</v>
      </c>
      <c r="B96" s="1">
        <v>46118</v>
      </c>
      <c r="C96" t="s">
        <v>19</v>
      </c>
      <c r="D96" t="s">
        <v>33</v>
      </c>
      <c r="E96" s="1">
        <f t="shared" si="2"/>
        <v>46118</v>
      </c>
    </row>
    <row r="97" spans="1:5" x14ac:dyDescent="0.35">
      <c r="A97" t="s">
        <v>23</v>
      </c>
      <c r="B97" s="1">
        <v>46143</v>
      </c>
      <c r="C97" t="s">
        <v>19</v>
      </c>
      <c r="D97" t="s">
        <v>33</v>
      </c>
      <c r="E97" s="1">
        <f t="shared" si="2"/>
        <v>46143</v>
      </c>
    </row>
    <row r="98" spans="1:5" x14ac:dyDescent="0.35">
      <c r="A98" t="s">
        <v>24</v>
      </c>
      <c r="B98" s="1">
        <v>46156</v>
      </c>
      <c r="C98" t="s">
        <v>19</v>
      </c>
      <c r="D98" t="s">
        <v>33</v>
      </c>
      <c r="E98" s="1">
        <f t="shared" ref="E98:E129" si="3">IF(D98="JA",B98,0)</f>
        <v>46156</v>
      </c>
    </row>
    <row r="99" spans="1:5" x14ac:dyDescent="0.35">
      <c r="A99" t="s">
        <v>25</v>
      </c>
      <c r="B99" s="1">
        <v>46166</v>
      </c>
      <c r="C99" t="s">
        <v>19</v>
      </c>
      <c r="D99" t="s">
        <v>33</v>
      </c>
      <c r="E99" s="1">
        <f t="shared" si="3"/>
        <v>46166</v>
      </c>
    </row>
    <row r="100" spans="1:5" x14ac:dyDescent="0.35">
      <c r="A100" t="s">
        <v>26</v>
      </c>
      <c r="B100" s="1">
        <v>46167</v>
      </c>
      <c r="C100" t="s">
        <v>19</v>
      </c>
      <c r="D100" t="s">
        <v>33</v>
      </c>
      <c r="E100" s="1">
        <f t="shared" si="3"/>
        <v>46167</v>
      </c>
    </row>
    <row r="101" spans="1:5" x14ac:dyDescent="0.35">
      <c r="A101" t="s">
        <v>27</v>
      </c>
      <c r="B101" s="1">
        <v>46178</v>
      </c>
      <c r="C101" t="s">
        <v>17</v>
      </c>
      <c r="D101" t="str">
        <f>VLOOKUP(A101,Planlægning!$B$16:$G$19,6,FALSE)</f>
        <v>Vælg</v>
      </c>
      <c r="E101" s="1">
        <f t="shared" si="3"/>
        <v>0</v>
      </c>
    </row>
    <row r="102" spans="1:5" x14ac:dyDescent="0.35">
      <c r="A102" t="s">
        <v>28</v>
      </c>
      <c r="B102" s="1">
        <v>46380</v>
      </c>
      <c r="C102" t="s">
        <v>17</v>
      </c>
      <c r="D102" t="str">
        <f>VLOOKUP(A102,Planlægning!$B$16:$G$19,6,FALSE)</f>
        <v>Vælg</v>
      </c>
      <c r="E102" s="1">
        <f t="shared" si="3"/>
        <v>0</v>
      </c>
    </row>
    <row r="103" spans="1:5" x14ac:dyDescent="0.35">
      <c r="A103" t="s">
        <v>29</v>
      </c>
      <c r="B103" s="1">
        <v>46381</v>
      </c>
      <c r="C103" t="s">
        <v>17</v>
      </c>
      <c r="D103" t="s">
        <v>33</v>
      </c>
      <c r="E103" s="1">
        <f t="shared" si="3"/>
        <v>46381</v>
      </c>
    </row>
    <row r="104" spans="1:5" x14ac:dyDescent="0.35">
      <c r="A104" t="s">
        <v>30</v>
      </c>
      <c r="B104" s="1">
        <v>46382</v>
      </c>
      <c r="C104" t="s">
        <v>17</v>
      </c>
      <c r="D104" t="s">
        <v>33</v>
      </c>
      <c r="E104" s="1">
        <f t="shared" si="3"/>
        <v>46382</v>
      </c>
    </row>
    <row r="105" spans="1:5" x14ac:dyDescent="0.35">
      <c r="A105" t="s">
        <v>31</v>
      </c>
      <c r="B105" s="1">
        <v>46387</v>
      </c>
      <c r="C105" t="s">
        <v>17</v>
      </c>
      <c r="D105" t="str">
        <f>VLOOKUP(A105,Planlægning!$B$16:$G$19,6,FALSE)</f>
        <v>Vælg</v>
      </c>
      <c r="E105" s="1">
        <f t="shared" si="3"/>
        <v>0</v>
      </c>
    </row>
    <row r="106" spans="1:5" x14ac:dyDescent="0.35">
      <c r="A106" t="s">
        <v>16</v>
      </c>
      <c r="B106" s="1">
        <v>46388</v>
      </c>
      <c r="C106" t="s">
        <v>17</v>
      </c>
      <c r="D106" t="s">
        <v>33</v>
      </c>
      <c r="E106" s="1">
        <f t="shared" si="3"/>
        <v>46388</v>
      </c>
    </row>
    <row r="107" spans="1:5" x14ac:dyDescent="0.35">
      <c r="A107" t="s">
        <v>18</v>
      </c>
      <c r="B107" s="1">
        <v>46471</v>
      </c>
      <c r="C107" t="s">
        <v>19</v>
      </c>
      <c r="D107" t="s">
        <v>33</v>
      </c>
      <c r="E107" s="1">
        <f t="shared" si="3"/>
        <v>46471</v>
      </c>
    </row>
    <row r="108" spans="1:5" x14ac:dyDescent="0.35">
      <c r="A108" t="s">
        <v>20</v>
      </c>
      <c r="B108" s="1">
        <v>46472</v>
      </c>
      <c r="C108" t="s">
        <v>19</v>
      </c>
      <c r="D108" t="s">
        <v>33</v>
      </c>
      <c r="E108" s="1">
        <f t="shared" si="3"/>
        <v>46472</v>
      </c>
    </row>
    <row r="109" spans="1:5" x14ac:dyDescent="0.35">
      <c r="A109" t="s">
        <v>21</v>
      </c>
      <c r="B109" s="1">
        <v>46474</v>
      </c>
      <c r="C109" t="s">
        <v>19</v>
      </c>
      <c r="D109" t="s">
        <v>33</v>
      </c>
      <c r="E109" s="1">
        <f t="shared" si="3"/>
        <v>46474</v>
      </c>
    </row>
    <row r="110" spans="1:5" x14ac:dyDescent="0.35">
      <c r="A110" t="s">
        <v>22</v>
      </c>
      <c r="B110" s="1">
        <v>46475</v>
      </c>
      <c r="C110" t="s">
        <v>19</v>
      </c>
      <c r="D110" t="s">
        <v>33</v>
      </c>
      <c r="E110" s="1">
        <f t="shared" si="3"/>
        <v>46475</v>
      </c>
    </row>
    <row r="111" spans="1:5" x14ac:dyDescent="0.35">
      <c r="A111" t="s">
        <v>23</v>
      </c>
      <c r="B111" s="1">
        <v>46500</v>
      </c>
      <c r="C111" t="s">
        <v>19</v>
      </c>
      <c r="D111" t="s">
        <v>33</v>
      </c>
      <c r="E111" s="1">
        <f t="shared" si="3"/>
        <v>46500</v>
      </c>
    </row>
    <row r="112" spans="1:5" x14ac:dyDescent="0.35">
      <c r="A112" s="2" t="s">
        <v>32</v>
      </c>
      <c r="B112" s="3">
        <f>DATE(YEAR(B111),MONTH(B111)+1,DAY(1))</f>
        <v>46508</v>
      </c>
      <c r="D112" t="str">
        <f>VLOOKUP(A112,Planlægning!$B$16:$G$19,6,FALSE)</f>
        <v>Vælg</v>
      </c>
      <c r="E112" s="1">
        <f t="shared" si="3"/>
        <v>0</v>
      </c>
    </row>
    <row r="113" spans="1:5" x14ac:dyDescent="0.35">
      <c r="A113" t="s">
        <v>24</v>
      </c>
      <c r="B113" s="1">
        <v>46513</v>
      </c>
      <c r="C113" t="s">
        <v>19</v>
      </c>
      <c r="D113" t="s">
        <v>33</v>
      </c>
      <c r="E113" s="1">
        <f t="shared" si="3"/>
        <v>46513</v>
      </c>
    </row>
    <row r="114" spans="1:5" x14ac:dyDescent="0.35">
      <c r="A114" t="s">
        <v>25</v>
      </c>
      <c r="B114" s="1">
        <v>46523</v>
      </c>
      <c r="C114" t="s">
        <v>19</v>
      </c>
      <c r="D114" t="s">
        <v>33</v>
      </c>
      <c r="E114" s="1">
        <f t="shared" si="3"/>
        <v>46523</v>
      </c>
    </row>
    <row r="115" spans="1:5" x14ac:dyDescent="0.35">
      <c r="A115" t="s">
        <v>26</v>
      </c>
      <c r="B115" s="1">
        <v>46524</v>
      </c>
      <c r="C115" t="s">
        <v>19</v>
      </c>
      <c r="D115" t="s">
        <v>33</v>
      </c>
      <c r="E115" s="1">
        <f t="shared" si="3"/>
        <v>46524</v>
      </c>
    </row>
    <row r="116" spans="1:5" x14ac:dyDescent="0.35">
      <c r="A116" t="s">
        <v>27</v>
      </c>
      <c r="B116" s="1">
        <v>46543</v>
      </c>
      <c r="C116" t="s">
        <v>17</v>
      </c>
      <c r="D116" t="str">
        <f>VLOOKUP(A116,Planlægning!$B$16:$G$19,6,FALSE)</f>
        <v>Vælg</v>
      </c>
      <c r="E116" s="1">
        <f t="shared" si="3"/>
        <v>0</v>
      </c>
    </row>
    <row r="117" spans="1:5" x14ac:dyDescent="0.35">
      <c r="A117" t="s">
        <v>28</v>
      </c>
      <c r="B117" s="1">
        <v>46745</v>
      </c>
      <c r="C117" t="s">
        <v>17</v>
      </c>
      <c r="D117" t="str">
        <f>VLOOKUP(A117,Planlægning!$B$16:$G$19,6,FALSE)</f>
        <v>Vælg</v>
      </c>
      <c r="E117" s="1">
        <f t="shared" si="3"/>
        <v>0</v>
      </c>
    </row>
    <row r="118" spans="1:5" x14ac:dyDescent="0.35">
      <c r="A118" t="s">
        <v>29</v>
      </c>
      <c r="B118" s="1">
        <v>46746</v>
      </c>
      <c r="C118" t="s">
        <v>17</v>
      </c>
      <c r="D118" t="s">
        <v>33</v>
      </c>
      <c r="E118" s="1">
        <f t="shared" si="3"/>
        <v>46746</v>
      </c>
    </row>
    <row r="119" spans="1:5" x14ac:dyDescent="0.35">
      <c r="A119" t="s">
        <v>30</v>
      </c>
      <c r="B119" s="1">
        <v>46747</v>
      </c>
      <c r="C119" t="s">
        <v>17</v>
      </c>
      <c r="D119" t="s">
        <v>33</v>
      </c>
      <c r="E119" s="1">
        <f t="shared" si="3"/>
        <v>46747</v>
      </c>
    </row>
    <row r="120" spans="1:5" x14ac:dyDescent="0.35">
      <c r="A120" t="s">
        <v>31</v>
      </c>
      <c r="B120" s="1">
        <v>46752</v>
      </c>
      <c r="C120" t="s">
        <v>17</v>
      </c>
      <c r="D120" t="str">
        <f>VLOOKUP(A120,Planlægning!$B$16:$G$19,6,FALSE)</f>
        <v>Vælg</v>
      </c>
      <c r="E120" s="1">
        <f t="shared" si="3"/>
        <v>0</v>
      </c>
    </row>
    <row r="121" spans="1:5" x14ac:dyDescent="0.35">
      <c r="A121" t="s">
        <v>16</v>
      </c>
      <c r="B121" s="1">
        <v>46753</v>
      </c>
      <c r="C121" t="s">
        <v>17</v>
      </c>
      <c r="D121" t="s">
        <v>33</v>
      </c>
      <c r="E121" s="1">
        <f t="shared" si="3"/>
        <v>46753</v>
      </c>
    </row>
    <row r="122" spans="1:5" x14ac:dyDescent="0.35">
      <c r="A122" t="s">
        <v>18</v>
      </c>
      <c r="B122" s="1">
        <v>46856</v>
      </c>
      <c r="C122" t="s">
        <v>19</v>
      </c>
      <c r="D122" t="s">
        <v>33</v>
      </c>
      <c r="E122" s="1">
        <f t="shared" si="3"/>
        <v>46856</v>
      </c>
    </row>
    <row r="123" spans="1:5" x14ac:dyDescent="0.35">
      <c r="A123" t="s">
        <v>20</v>
      </c>
      <c r="B123" s="1">
        <v>46857</v>
      </c>
      <c r="C123" t="s">
        <v>19</v>
      </c>
      <c r="D123" t="s">
        <v>33</v>
      </c>
      <c r="E123" s="1">
        <f t="shared" si="3"/>
        <v>46857</v>
      </c>
    </row>
    <row r="124" spans="1:5" x14ac:dyDescent="0.35">
      <c r="A124" t="s">
        <v>21</v>
      </c>
      <c r="B124" s="1">
        <v>46859</v>
      </c>
      <c r="C124" t="s">
        <v>19</v>
      </c>
      <c r="D124" t="s">
        <v>33</v>
      </c>
      <c r="E124" s="1">
        <f t="shared" si="3"/>
        <v>46859</v>
      </c>
    </row>
    <row r="125" spans="1:5" x14ac:dyDescent="0.35">
      <c r="A125" t="s">
        <v>22</v>
      </c>
      <c r="B125" s="1">
        <v>46860</v>
      </c>
      <c r="C125" t="s">
        <v>19</v>
      </c>
      <c r="D125" t="s">
        <v>33</v>
      </c>
      <c r="E125" s="1">
        <f t="shared" si="3"/>
        <v>46860</v>
      </c>
    </row>
    <row r="126" spans="1:5" x14ac:dyDescent="0.35">
      <c r="A126" s="2" t="s">
        <v>32</v>
      </c>
      <c r="B126" s="3">
        <f>DATE(YEAR(B125),MONTH(B125)+1,DAY(1))</f>
        <v>46874</v>
      </c>
      <c r="D126" t="str">
        <f>VLOOKUP(A126,Planlægning!$B$16:$G$19,6,FALSE)</f>
        <v>Vælg</v>
      </c>
      <c r="E126" s="1">
        <f t="shared" si="3"/>
        <v>0</v>
      </c>
    </row>
    <row r="127" spans="1:5" x14ac:dyDescent="0.35">
      <c r="A127" t="s">
        <v>23</v>
      </c>
      <c r="B127" s="1">
        <v>46885</v>
      </c>
      <c r="C127" t="s">
        <v>19</v>
      </c>
      <c r="D127" t="s">
        <v>33</v>
      </c>
      <c r="E127" s="1">
        <f t="shared" si="3"/>
        <v>46885</v>
      </c>
    </row>
    <row r="128" spans="1:5" x14ac:dyDescent="0.35">
      <c r="A128" t="s">
        <v>24</v>
      </c>
      <c r="B128" s="1">
        <v>46898</v>
      </c>
      <c r="C128" t="s">
        <v>19</v>
      </c>
      <c r="D128" t="s">
        <v>33</v>
      </c>
      <c r="E128" s="1">
        <f t="shared" si="3"/>
        <v>46898</v>
      </c>
    </row>
    <row r="129" spans="1:5" x14ac:dyDescent="0.35">
      <c r="A129" t="s">
        <v>25</v>
      </c>
      <c r="B129" s="1">
        <v>46908</v>
      </c>
      <c r="C129" t="s">
        <v>19</v>
      </c>
      <c r="D129" t="s">
        <v>33</v>
      </c>
      <c r="E129" s="1">
        <f t="shared" si="3"/>
        <v>46908</v>
      </c>
    </row>
    <row r="130" spans="1:5" x14ac:dyDescent="0.35">
      <c r="A130" t="s">
        <v>26</v>
      </c>
      <c r="B130" s="1">
        <v>46909</v>
      </c>
      <c r="C130" t="s">
        <v>19</v>
      </c>
      <c r="D130" t="s">
        <v>33</v>
      </c>
      <c r="E130" s="1">
        <f t="shared" ref="E130:E161" si="4">IF(D130="JA",B130,0)</f>
        <v>46909</v>
      </c>
    </row>
    <row r="131" spans="1:5" x14ac:dyDescent="0.35">
      <c r="A131" t="s">
        <v>27</v>
      </c>
      <c r="B131" s="1">
        <v>46909</v>
      </c>
      <c r="C131" t="s">
        <v>17</v>
      </c>
      <c r="D131" t="str">
        <f>VLOOKUP(A131,Planlægning!$B$16:$G$19,6,FALSE)</f>
        <v>Vælg</v>
      </c>
      <c r="E131" s="1">
        <f t="shared" si="4"/>
        <v>0</v>
      </c>
    </row>
    <row r="132" spans="1:5" x14ac:dyDescent="0.35">
      <c r="A132" t="s">
        <v>28</v>
      </c>
      <c r="B132" s="1">
        <v>47111</v>
      </c>
      <c r="C132" t="s">
        <v>17</v>
      </c>
      <c r="D132" t="str">
        <f>VLOOKUP(A132,Planlægning!$B$16:$G$19,6,FALSE)</f>
        <v>Vælg</v>
      </c>
      <c r="E132" s="1">
        <f t="shared" si="4"/>
        <v>0</v>
      </c>
    </row>
    <row r="133" spans="1:5" x14ac:dyDescent="0.35">
      <c r="A133" t="s">
        <v>29</v>
      </c>
      <c r="B133" s="1">
        <v>47112</v>
      </c>
      <c r="C133" t="s">
        <v>17</v>
      </c>
      <c r="D133" t="s">
        <v>33</v>
      </c>
      <c r="E133" s="1">
        <f t="shared" si="4"/>
        <v>47112</v>
      </c>
    </row>
    <row r="134" spans="1:5" x14ac:dyDescent="0.35">
      <c r="A134" t="s">
        <v>30</v>
      </c>
      <c r="B134" s="1">
        <v>47113</v>
      </c>
      <c r="C134" t="s">
        <v>17</v>
      </c>
      <c r="D134" t="s">
        <v>33</v>
      </c>
      <c r="E134" s="1">
        <f t="shared" si="4"/>
        <v>47113</v>
      </c>
    </row>
    <row r="135" spans="1:5" x14ac:dyDescent="0.35">
      <c r="A135" t="s">
        <v>31</v>
      </c>
      <c r="B135" s="1">
        <v>47118</v>
      </c>
      <c r="C135" t="s">
        <v>17</v>
      </c>
      <c r="D135" t="str">
        <f>VLOOKUP(A135,Planlægning!$B$16:$G$19,6,FALSE)</f>
        <v>Vælg</v>
      </c>
      <c r="E135" s="1">
        <f t="shared" si="4"/>
        <v>0</v>
      </c>
    </row>
    <row r="136" spans="1:5" x14ac:dyDescent="0.35">
      <c r="A136" t="s">
        <v>16</v>
      </c>
      <c r="B136" s="1">
        <v>47119</v>
      </c>
      <c r="C136" t="s">
        <v>17</v>
      </c>
      <c r="D136" t="s">
        <v>33</v>
      </c>
      <c r="E136" s="1">
        <f t="shared" si="4"/>
        <v>47119</v>
      </c>
    </row>
    <row r="137" spans="1:5" x14ac:dyDescent="0.35">
      <c r="A137" t="s">
        <v>18</v>
      </c>
      <c r="B137" s="1">
        <v>47206</v>
      </c>
      <c r="C137" t="s">
        <v>19</v>
      </c>
      <c r="D137" t="s">
        <v>33</v>
      </c>
      <c r="E137" s="1">
        <f t="shared" si="4"/>
        <v>47206</v>
      </c>
    </row>
    <row r="138" spans="1:5" x14ac:dyDescent="0.35">
      <c r="A138" t="s">
        <v>20</v>
      </c>
      <c r="B138" s="1">
        <v>47207</v>
      </c>
      <c r="C138" t="s">
        <v>19</v>
      </c>
      <c r="D138" t="s">
        <v>33</v>
      </c>
      <c r="E138" s="1">
        <f t="shared" si="4"/>
        <v>47207</v>
      </c>
    </row>
    <row r="139" spans="1:5" x14ac:dyDescent="0.35">
      <c r="A139" t="s">
        <v>21</v>
      </c>
      <c r="B139" s="1">
        <v>47209</v>
      </c>
      <c r="C139" t="s">
        <v>19</v>
      </c>
      <c r="D139" t="s">
        <v>33</v>
      </c>
      <c r="E139" s="1">
        <f t="shared" si="4"/>
        <v>47209</v>
      </c>
    </row>
    <row r="140" spans="1:5" x14ac:dyDescent="0.35">
      <c r="A140" t="s">
        <v>22</v>
      </c>
      <c r="B140" s="1">
        <v>47210</v>
      </c>
      <c r="C140" t="s">
        <v>19</v>
      </c>
      <c r="D140" t="s">
        <v>33</v>
      </c>
      <c r="E140" s="1">
        <f t="shared" si="4"/>
        <v>47210</v>
      </c>
    </row>
    <row r="141" spans="1:5" x14ac:dyDescent="0.35">
      <c r="A141" t="s">
        <v>23</v>
      </c>
      <c r="B141" s="1">
        <v>47235</v>
      </c>
      <c r="C141" t="s">
        <v>19</v>
      </c>
      <c r="D141" t="s">
        <v>33</v>
      </c>
      <c r="E141" s="1">
        <f t="shared" si="4"/>
        <v>47235</v>
      </c>
    </row>
    <row r="142" spans="1:5" x14ac:dyDescent="0.35">
      <c r="A142" s="2" t="s">
        <v>32</v>
      </c>
      <c r="B142" s="3">
        <f>DATE(YEAR(B141),MONTH(B141)+1,DAY(1))</f>
        <v>47239</v>
      </c>
      <c r="D142" t="str">
        <f>VLOOKUP(A142,Planlægning!$B$16:$G$19,6,FALSE)</f>
        <v>Vælg</v>
      </c>
      <c r="E142" s="1">
        <f t="shared" si="4"/>
        <v>0</v>
      </c>
    </row>
    <row r="143" spans="1:5" x14ac:dyDescent="0.35">
      <c r="A143" t="s">
        <v>24</v>
      </c>
      <c r="B143" s="1">
        <v>47248</v>
      </c>
      <c r="C143" t="s">
        <v>19</v>
      </c>
      <c r="D143" t="s">
        <v>33</v>
      </c>
      <c r="E143" s="1">
        <f t="shared" si="4"/>
        <v>47248</v>
      </c>
    </row>
    <row r="144" spans="1:5" x14ac:dyDescent="0.35">
      <c r="A144" t="s">
        <v>25</v>
      </c>
      <c r="B144" s="1">
        <v>47258</v>
      </c>
      <c r="C144" t="s">
        <v>19</v>
      </c>
      <c r="D144" t="s">
        <v>33</v>
      </c>
      <c r="E144" s="1">
        <f t="shared" si="4"/>
        <v>47258</v>
      </c>
    </row>
    <row r="145" spans="1:5" x14ac:dyDescent="0.35">
      <c r="A145" t="s">
        <v>26</v>
      </c>
      <c r="B145" s="1">
        <v>47259</v>
      </c>
      <c r="C145" t="s">
        <v>19</v>
      </c>
      <c r="D145" t="s">
        <v>33</v>
      </c>
      <c r="E145" s="1">
        <f t="shared" si="4"/>
        <v>47259</v>
      </c>
    </row>
    <row r="146" spans="1:5" x14ac:dyDescent="0.35">
      <c r="A146" t="s">
        <v>27</v>
      </c>
      <c r="B146" s="1">
        <v>47274</v>
      </c>
      <c r="C146" t="s">
        <v>17</v>
      </c>
      <c r="D146" t="str">
        <f>VLOOKUP(A146,Planlægning!$B$16:$G$19,6,FALSE)</f>
        <v>Vælg</v>
      </c>
      <c r="E146" s="1">
        <f t="shared" si="4"/>
        <v>0</v>
      </c>
    </row>
    <row r="147" spans="1:5" x14ac:dyDescent="0.35">
      <c r="A147" t="s">
        <v>28</v>
      </c>
      <c r="B147" s="1">
        <v>47476</v>
      </c>
      <c r="C147" t="s">
        <v>17</v>
      </c>
      <c r="D147" t="str">
        <f>VLOOKUP(A147,Planlægning!$B$16:$G$19,6,FALSE)</f>
        <v>Vælg</v>
      </c>
      <c r="E147" s="1">
        <f t="shared" si="4"/>
        <v>0</v>
      </c>
    </row>
    <row r="148" spans="1:5" x14ac:dyDescent="0.35">
      <c r="A148" t="s">
        <v>29</v>
      </c>
      <c r="B148" s="1">
        <v>47477</v>
      </c>
      <c r="C148" t="s">
        <v>17</v>
      </c>
      <c r="D148" t="s">
        <v>33</v>
      </c>
      <c r="E148" s="1">
        <f t="shared" si="4"/>
        <v>47477</v>
      </c>
    </row>
    <row r="149" spans="1:5" x14ac:dyDescent="0.35">
      <c r="A149" t="s">
        <v>30</v>
      </c>
      <c r="B149" s="1">
        <v>47478</v>
      </c>
      <c r="C149" t="s">
        <v>17</v>
      </c>
      <c r="D149" t="s">
        <v>33</v>
      </c>
      <c r="E149" s="1">
        <f t="shared" si="4"/>
        <v>47478</v>
      </c>
    </row>
    <row r="150" spans="1:5" x14ac:dyDescent="0.35">
      <c r="A150" t="s">
        <v>31</v>
      </c>
      <c r="B150" s="1">
        <v>47483</v>
      </c>
      <c r="C150" t="s">
        <v>17</v>
      </c>
      <c r="D150" t="str">
        <f>VLOOKUP(A150,Planlægning!$B$16:$G$19,6,FALSE)</f>
        <v>Vælg</v>
      </c>
      <c r="E150" s="1">
        <f t="shared" si="4"/>
        <v>0</v>
      </c>
    </row>
    <row r="151" spans="1:5" x14ac:dyDescent="0.35">
      <c r="A151" t="s">
        <v>16</v>
      </c>
      <c r="B151" s="1">
        <v>47484</v>
      </c>
      <c r="C151" t="s">
        <v>17</v>
      </c>
      <c r="D151" t="s">
        <v>33</v>
      </c>
      <c r="E151" s="1">
        <f t="shared" si="4"/>
        <v>47484</v>
      </c>
    </row>
    <row r="152" spans="1:5" x14ac:dyDescent="0.35">
      <c r="A152" t="s">
        <v>18</v>
      </c>
      <c r="B152" s="1">
        <v>47591</v>
      </c>
      <c r="C152" t="s">
        <v>19</v>
      </c>
      <c r="D152" t="s">
        <v>33</v>
      </c>
      <c r="E152" s="1">
        <f t="shared" si="4"/>
        <v>47591</v>
      </c>
    </row>
    <row r="153" spans="1:5" x14ac:dyDescent="0.35">
      <c r="A153" t="s">
        <v>20</v>
      </c>
      <c r="B153" s="1">
        <v>47592</v>
      </c>
      <c r="C153" t="s">
        <v>19</v>
      </c>
      <c r="D153" t="s">
        <v>33</v>
      </c>
      <c r="E153" s="1">
        <f t="shared" si="4"/>
        <v>47592</v>
      </c>
    </row>
    <row r="154" spans="1:5" x14ac:dyDescent="0.35">
      <c r="A154" t="s">
        <v>21</v>
      </c>
      <c r="B154" s="1">
        <v>47594</v>
      </c>
      <c r="C154" t="s">
        <v>19</v>
      </c>
      <c r="D154" t="s">
        <v>33</v>
      </c>
      <c r="E154" s="1">
        <f t="shared" si="4"/>
        <v>47594</v>
      </c>
    </row>
    <row r="155" spans="1:5" x14ac:dyDescent="0.35">
      <c r="A155" t="s">
        <v>22</v>
      </c>
      <c r="B155" s="1">
        <v>47595</v>
      </c>
      <c r="C155" t="s">
        <v>19</v>
      </c>
      <c r="D155" t="s">
        <v>33</v>
      </c>
      <c r="E155" s="1">
        <f t="shared" si="4"/>
        <v>47595</v>
      </c>
    </row>
    <row r="156" spans="1:5" x14ac:dyDescent="0.35">
      <c r="A156" s="2" t="s">
        <v>32</v>
      </c>
      <c r="B156" s="3">
        <f>DATE(YEAR(B155),MONTH(B155)+1,DAY(1))</f>
        <v>47604</v>
      </c>
      <c r="D156" t="str">
        <f>VLOOKUP(A156,Planlægning!$B$16:$G$19,6,FALSE)</f>
        <v>Vælg</v>
      </c>
      <c r="E156" s="1">
        <f t="shared" si="4"/>
        <v>0</v>
      </c>
    </row>
    <row r="157" spans="1:5" x14ac:dyDescent="0.35">
      <c r="A157" t="s">
        <v>23</v>
      </c>
      <c r="B157" s="1">
        <v>47620</v>
      </c>
      <c r="C157" t="s">
        <v>19</v>
      </c>
      <c r="D157" t="s">
        <v>33</v>
      </c>
      <c r="E157" s="1">
        <f t="shared" si="4"/>
        <v>47620</v>
      </c>
    </row>
    <row r="158" spans="1:5" x14ac:dyDescent="0.35">
      <c r="A158" t="s">
        <v>24</v>
      </c>
      <c r="B158" s="1">
        <v>47633</v>
      </c>
      <c r="C158" t="s">
        <v>19</v>
      </c>
      <c r="D158" t="s">
        <v>33</v>
      </c>
      <c r="E158" s="1">
        <f t="shared" si="4"/>
        <v>47633</v>
      </c>
    </row>
    <row r="159" spans="1:5" x14ac:dyDescent="0.35">
      <c r="A159" t="s">
        <v>25</v>
      </c>
      <c r="B159" s="1">
        <v>47643</v>
      </c>
      <c r="C159" t="s">
        <v>19</v>
      </c>
      <c r="D159" t="s">
        <v>33</v>
      </c>
      <c r="E159" s="1">
        <f t="shared" si="4"/>
        <v>47643</v>
      </c>
    </row>
    <row r="160" spans="1:5" x14ac:dyDescent="0.35">
      <c r="A160" t="s">
        <v>26</v>
      </c>
      <c r="B160" s="1">
        <v>47644</v>
      </c>
      <c r="C160" t="s">
        <v>19</v>
      </c>
      <c r="D160" t="s">
        <v>33</v>
      </c>
      <c r="E160" s="1">
        <f t="shared" si="4"/>
        <v>47644</v>
      </c>
    </row>
    <row r="161" spans="1:5" x14ac:dyDescent="0.35">
      <c r="A161" t="s">
        <v>27</v>
      </c>
      <c r="B161" s="1">
        <v>47639</v>
      </c>
      <c r="C161" t="s">
        <v>17</v>
      </c>
      <c r="D161" t="str">
        <f>VLOOKUP(A161,Planlægning!$B$16:$G$19,6,FALSE)</f>
        <v>Vælg</v>
      </c>
      <c r="E161" s="1">
        <f t="shared" si="4"/>
        <v>0</v>
      </c>
    </row>
    <row r="162" spans="1:5" x14ac:dyDescent="0.35">
      <c r="A162" t="s">
        <v>28</v>
      </c>
      <c r="B162" s="1">
        <v>47841</v>
      </c>
      <c r="C162" t="s">
        <v>17</v>
      </c>
      <c r="D162" t="str">
        <f>VLOOKUP(A162,Planlægning!$B$16:$G$19,6,FALSE)</f>
        <v>Vælg</v>
      </c>
      <c r="E162" s="1">
        <f t="shared" ref="E162:E193" si="5">IF(D162="JA",B162,0)</f>
        <v>0</v>
      </c>
    </row>
    <row r="163" spans="1:5" x14ac:dyDescent="0.35">
      <c r="A163" t="s">
        <v>29</v>
      </c>
      <c r="B163" s="1">
        <v>47842</v>
      </c>
      <c r="C163" t="s">
        <v>17</v>
      </c>
      <c r="D163" t="s">
        <v>33</v>
      </c>
      <c r="E163" s="1">
        <f t="shared" si="5"/>
        <v>47842</v>
      </c>
    </row>
    <row r="164" spans="1:5" x14ac:dyDescent="0.35">
      <c r="A164" t="s">
        <v>30</v>
      </c>
      <c r="B164" s="1">
        <v>47843</v>
      </c>
      <c r="C164" t="s">
        <v>17</v>
      </c>
      <c r="D164" t="s">
        <v>33</v>
      </c>
      <c r="E164" s="1">
        <f t="shared" si="5"/>
        <v>47843</v>
      </c>
    </row>
    <row r="165" spans="1:5" x14ac:dyDescent="0.35">
      <c r="A165" t="s">
        <v>31</v>
      </c>
      <c r="B165" s="1">
        <v>47848</v>
      </c>
      <c r="C165" t="s">
        <v>17</v>
      </c>
      <c r="D165" t="str">
        <f>VLOOKUP(A165,Planlægning!$B$16:$G$19,6,FALSE)</f>
        <v>Vælg</v>
      </c>
      <c r="E165" s="1">
        <f t="shared" si="5"/>
        <v>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09870-1C58-4587-A6A5-3991B6E30D69}">
  <sheetPr codeName="Ark4"/>
  <dimension ref="B5"/>
  <sheetViews>
    <sheetView workbookViewId="0">
      <selection activeCell="B6" sqref="B6"/>
    </sheetView>
  </sheetViews>
  <sheetFormatPr defaultRowHeight="14.5" x14ac:dyDescent="0.35"/>
  <sheetData>
    <row r="5" spans="2:2" x14ac:dyDescent="0.35">
      <c r="B5" t="s">
        <v>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U Z W F U O D p q G 6 o A A A A + A A A A B I A H A B D b 2 5 m a W c v U G F j a 2 F n Z S 5 4 b W w g o h g A K K A U A A A A A A A A A A A A A A A A A A A A A A A A A A A A h Y + 9 D o I w G E V f h X S n L f U H J R 9 l 0 E 1 J T E y M a w M V G q E Y W i z v 5 u A j + Q q S K O r m e E / O c O 7 j d o e k r y v v K l u j G h 2 j A F P k S Z 0 1 u d J F j D p 7 8 h c o 4 b A T 2 V k U 0 h t k b a L e 5 D E q r b 1 E h D j n s J v g p i 0 I o z Q g x 3 S 7 z 0 p Z C / S R 1 X / Z V 9 p Y o T O J O B x e M Z z h c I l n 4 X y B 2 T Q A M m J I l f 4 q b C j G F M g P h F V X 2 a 6 V P B f + e g N k n E D e L / g T U E s D B B Q A A g A I A F G V h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l Y V Q K I p H u A 4 A A A A R A A A A E w A c A E Z v c m 1 1 b G F z L 1 N l Y 3 R p b 2 4 x L m 0 g o h g A K K A U A A A A A A A A A A A A A A A A A A A A A A A A A A A A K 0 5 N L s n M z 1 M I h t C G 1 g B Q S w E C L Q A U A A I A C A B R l Y V Q 4 O m o b q g A A A D 4 A A A A E g A A A A A A A A A A A A A A A A A A A A A A Q 2 9 u Z m l n L 1 B h Y 2 t h Z 2 U u e G 1 s U E s B A i 0 A F A A C A A g A U Z W F U A / K 6 a u k A A A A 6 Q A A A B M A A A A A A A A A A A A A A A A A 9 A A A A F t D b 2 5 0 Z W 5 0 X 1 R 5 c G V z X S 5 4 b W x Q S w E C L Q A U A A I A C A B R l Y V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0 k o V x C O A 0 a A 2 0 / 9 4 i j c Q w A A A A A C A A A A A A A Q Z g A A A A E A A C A A A A D z 1 9 J m P 2 l k M C Z O O 2 e W h y n q E / m 7 R N c d c p O P M g E C c R a q h A A A A A A O g A A A A A I A A C A A A A D F 7 g W / z o Y n X X T K J 5 K 5 T k P / B v c O o F D V k P A i k X X a 0 5 4 B 3 F A A A A B G B q M f w Z m y Y 8 w 4 Y + R V 9 d 3 Z 2 L D v q b e 9 R B f / G T 7 C t S h w 8 6 c 6 A T j G k a Q T E J s v X + O b l o m G I 0 y v I g 6 E y o t t t f L V T / X h I K g c M b f F + a n w F L u 7 A 5 S F z E A A A A B 1 n / V 6 d E h g q X a f 9 4 k 0 t 3 o p Q g I F d w I E / D 1 b w X P K k 9 S u Z C P e 7 u K 2 q 3 6 x r r j t S e b Y / 4 7 J J 2 I t d o O 2 u S 4 1 E x v J q 4 4 R < / D a t a M a s h u p > 
</file>

<file path=customXml/itemProps1.xml><?xml version="1.0" encoding="utf-8"?>
<ds:datastoreItem xmlns:ds="http://schemas.openxmlformats.org/officeDocument/2006/customXml" ds:itemID="{9BE2C8C9-7F95-4FB5-A73D-126AEACF610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3</vt:i4>
      </vt:variant>
    </vt:vector>
  </HeadingPairs>
  <TitlesOfParts>
    <vt:vector size="7" baseType="lpstr">
      <vt:lpstr>Info</vt:lpstr>
      <vt:lpstr>Planlægning</vt:lpstr>
      <vt:lpstr>helligdage mv</vt:lpstr>
      <vt:lpstr>PD - info</vt:lpstr>
      <vt:lpstr>Far</vt:lpstr>
      <vt:lpstr>Helligdag</vt:lpstr>
      <vt:lpstr>Mor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</dc:creator>
  <cp:lastModifiedBy>Winnie</cp:lastModifiedBy>
  <cp:lastPrinted>2020-04-13T17:01:14Z</cp:lastPrinted>
  <dcterms:created xsi:type="dcterms:W3CDTF">2020-04-04T16:12:29Z</dcterms:created>
  <dcterms:modified xsi:type="dcterms:W3CDTF">2020-04-13T19:07:10Z</dcterms:modified>
</cp:coreProperties>
</file>