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Winnie\Documents\Winnie\WEBSITE\DOKUMENTER\"/>
    </mc:Choice>
  </mc:AlternateContent>
  <xr:revisionPtr revIDLastSave="0" documentId="8_{3215ECE5-060F-4DA1-B13D-ED52A5432DE0}" xr6:coauthVersionLast="43" xr6:coauthVersionMax="43" xr10:uidLastSave="{00000000-0000-0000-0000-000000000000}"/>
  <bookViews>
    <workbookView xWindow="-110" yWindow="-110" windowWidth="38620" windowHeight="21220" xr2:uid="{3EA70F86-3EEB-4A83-A628-826CA5E04F4A}"/>
  </bookViews>
  <sheets>
    <sheet name="Ark1" sheetId="1" r:id="rId1"/>
  </sheets>
  <definedNames>
    <definedName name="_xlnm.Print_Titles" localSheetId="0">'Ark1'!$1:$3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 l="1"/>
  <c r="G28" i="1"/>
  <c r="C37" i="1"/>
  <c r="N22" i="1"/>
  <c r="N27" i="1"/>
  <c r="M27" i="1"/>
  <c r="K27" i="1"/>
  <c r="J27" i="1"/>
  <c r="H27" i="1"/>
  <c r="G27" i="1"/>
  <c r="F27" i="1"/>
  <c r="E27" i="1"/>
  <c r="D27" i="1"/>
  <c r="C27" i="1"/>
  <c r="O19" i="1"/>
  <c r="C39" i="1" s="1"/>
  <c r="N11" i="1"/>
  <c r="N16" i="1" s="1"/>
  <c r="M11" i="1"/>
  <c r="M16" i="1" s="1"/>
  <c r="M26" i="1" s="1"/>
  <c r="L11" i="1"/>
  <c r="L14" i="1" s="1"/>
  <c r="K11" i="1"/>
  <c r="K16" i="1" s="1"/>
  <c r="K26" i="1" s="1"/>
  <c r="K30" i="1" s="1"/>
  <c r="J11" i="1"/>
  <c r="J16" i="1" s="1"/>
  <c r="I11" i="1"/>
  <c r="H11" i="1"/>
  <c r="H16" i="1" s="1"/>
  <c r="H26" i="1" s="1"/>
  <c r="G11" i="1"/>
  <c r="G16" i="1" s="1"/>
  <c r="G26" i="1" s="1"/>
  <c r="F11" i="1"/>
  <c r="E11" i="1"/>
  <c r="E16" i="1" s="1"/>
  <c r="D11" i="1"/>
  <c r="D16" i="1" s="1"/>
  <c r="D26" i="1" s="1"/>
  <c r="C11" i="1"/>
  <c r="C15" i="1" s="1"/>
  <c r="O8" i="1"/>
  <c r="O12" i="1"/>
  <c r="O10" i="1"/>
  <c r="O9" i="1"/>
  <c r="M30" i="1" l="1"/>
  <c r="D30" i="1"/>
  <c r="H30" i="1"/>
  <c r="L22" i="1"/>
  <c r="G22" i="1"/>
  <c r="H22" i="1"/>
  <c r="K22" i="1"/>
  <c r="I22" i="1"/>
  <c r="M22" i="1"/>
  <c r="C38" i="1"/>
  <c r="C40" i="1" s="1"/>
  <c r="J22" i="1"/>
  <c r="L16" i="1"/>
  <c r="L17" i="1" s="1"/>
  <c r="L21" i="1" s="1"/>
  <c r="C16" i="1"/>
  <c r="C26" i="1" s="1"/>
  <c r="C30" i="1" s="1"/>
  <c r="L27" i="1"/>
  <c r="E26" i="1"/>
  <c r="E30" i="1" s="1"/>
  <c r="N26" i="1"/>
  <c r="N30" i="1" s="1"/>
  <c r="D45" i="1" s="1"/>
  <c r="E17" i="1"/>
  <c r="M17" i="1"/>
  <c r="K17" i="1"/>
  <c r="H17" i="1"/>
  <c r="D17" i="1"/>
  <c r="F15" i="1"/>
  <c r="F16" i="1" s="1"/>
  <c r="I14" i="1"/>
  <c r="I16" i="1" s="1"/>
  <c r="O11" i="1"/>
  <c r="C17" i="1" l="1"/>
  <c r="C21" i="1" s="1"/>
  <c r="C23" i="1" s="1"/>
  <c r="C31" i="1" s="1"/>
  <c r="C32" i="1" s="1"/>
  <c r="L26" i="1"/>
  <c r="L30" i="1" s="1"/>
  <c r="F26" i="1"/>
  <c r="F30" i="1" s="1"/>
  <c r="J17" i="1"/>
  <c r="J26" i="1"/>
  <c r="J30" i="1" s="1"/>
  <c r="O14" i="1"/>
  <c r="I27" i="1"/>
  <c r="O27" i="1" s="1"/>
  <c r="I26" i="1"/>
  <c r="N17" i="1"/>
  <c r="G30" i="1"/>
  <c r="O15" i="1"/>
  <c r="M21" i="1"/>
  <c r="M23" i="1" s="1"/>
  <c r="M31" i="1" s="1"/>
  <c r="M32" i="1" s="1"/>
  <c r="E21" i="1"/>
  <c r="E23" i="1" s="1"/>
  <c r="E31" i="1" s="1"/>
  <c r="E32" i="1" s="1"/>
  <c r="D21" i="1"/>
  <c r="F17" i="1"/>
  <c r="H21" i="1"/>
  <c r="H23" i="1" s="1"/>
  <c r="H31" i="1" s="1"/>
  <c r="H32" i="1" s="1"/>
  <c r="K21" i="1"/>
  <c r="K23" i="1" s="1"/>
  <c r="K31" i="1" s="1"/>
  <c r="K32" i="1" s="1"/>
  <c r="G17" i="1"/>
  <c r="I30" i="1" l="1"/>
  <c r="O30" i="1" s="1"/>
  <c r="J21" i="1"/>
  <c r="J23" i="1" s="1"/>
  <c r="J31" i="1" s="1"/>
  <c r="J32" i="1" s="1"/>
  <c r="N21" i="1"/>
  <c r="N23" i="1" s="1"/>
  <c r="N31" i="1" s="1"/>
  <c r="I17" i="1"/>
  <c r="O17" i="1" s="1"/>
  <c r="O26" i="1"/>
  <c r="F21" i="1"/>
  <c r="F23" i="1" s="1"/>
  <c r="F31" i="1" s="1"/>
  <c r="F32" i="1" s="1"/>
  <c r="O16" i="1"/>
  <c r="D23" i="1"/>
  <c r="G21" i="1"/>
  <c r="G23" i="1" s="1"/>
  <c r="G31" i="1" s="1"/>
  <c r="G32" i="1" s="1"/>
  <c r="N32" i="1" l="1"/>
  <c r="D47" i="1"/>
  <c r="L23" i="1"/>
  <c r="L31" i="1" s="1"/>
  <c r="L32" i="1" s="1"/>
  <c r="D39" i="1"/>
  <c r="D49" i="1" s="1"/>
  <c r="I21" i="1"/>
  <c r="D31" i="1"/>
  <c r="D32" i="1" s="1"/>
  <c r="I23" i="1" l="1"/>
  <c r="I31" i="1" s="1"/>
  <c r="I32" i="1" s="1"/>
  <c r="O32" i="1" s="1"/>
  <c r="O21" i="1"/>
  <c r="O22" i="1"/>
  <c r="D37" i="1" s="1"/>
  <c r="D38" i="1" s="1"/>
  <c r="D40" i="1" l="1"/>
  <c r="D48" i="1"/>
  <c r="O23" i="1"/>
  <c r="O31" i="1"/>
  <c r="D46" i="1" l="1"/>
  <c r="D50" i="1" l="1"/>
  <c r="F45" i="1"/>
</calcChain>
</file>

<file path=xl/sharedStrings.xml><?xml version="1.0" encoding="utf-8"?>
<sst xmlns="http://schemas.openxmlformats.org/spreadsheetml/2006/main" count="62" uniqueCount="61">
  <si>
    <t>Månedsløn</t>
  </si>
  <si>
    <t>Fri telefon</t>
  </si>
  <si>
    <t>Fri bil</t>
  </si>
  <si>
    <t>Bonus (feriepengebettiget)</t>
  </si>
  <si>
    <t>Afholdt ferie med løn</t>
  </si>
  <si>
    <t>Afholdt ferie uden løn</t>
  </si>
  <si>
    <t>Afholdte feriedage</t>
  </si>
  <si>
    <t>FERIEBERETTIGET LØN</t>
  </si>
  <si>
    <t>Feriepenge, 12,5% heraf</t>
  </si>
  <si>
    <t>Optjente feriedage</t>
  </si>
  <si>
    <t>Månedens hensættese (optjent 2018)</t>
  </si>
  <si>
    <t>Regulering af hensættelse fra opt. året 2017</t>
  </si>
  <si>
    <t>Månedens regulering i hensatte feriepengeforpl.</t>
  </si>
  <si>
    <t>Regulering i hensatte feriepenge</t>
  </si>
  <si>
    <t>Virksomhedens lønudgift</t>
  </si>
  <si>
    <t>OPTJENT 2018</t>
  </si>
  <si>
    <t>Ferieberettiget løn</t>
  </si>
  <si>
    <t>Udbetalt løn under afholdelse af ferie</t>
  </si>
  <si>
    <t>Udbetalt ferietillæg</t>
  </si>
  <si>
    <t>Øvrige udbetalinger ikke feriepengeber.</t>
  </si>
  <si>
    <t>Medarbejders A-indkomst</t>
  </si>
  <si>
    <t>Hensatte feriepenge pr. 31-12-2017</t>
  </si>
  <si>
    <t>Dage</t>
  </si>
  <si>
    <t>Beløb</t>
  </si>
  <si>
    <t>Afholdt i løbet af 2018</t>
  </si>
  <si>
    <t>Restsaldo vedr. optjeningsår 2017</t>
  </si>
  <si>
    <t>Optjente feriepenge 2018</t>
  </si>
  <si>
    <t>Hensatte feriepenge pr. 31-12-2018</t>
  </si>
  <si>
    <t>FERIEÅR 2018/19</t>
  </si>
  <si>
    <t>FERIEÅR 2017/18</t>
  </si>
  <si>
    <t>JAN 18</t>
  </si>
  <si>
    <t>FEB 18</t>
  </si>
  <si>
    <t>MAR 19</t>
  </si>
  <si>
    <t>APR 18</t>
  </si>
  <si>
    <t>MAJ 18</t>
  </si>
  <si>
    <t>JUN 18</t>
  </si>
  <si>
    <t>JUL 18</t>
  </si>
  <si>
    <t>AUG 18</t>
  </si>
  <si>
    <t>SEP 18</t>
  </si>
  <si>
    <t>OKT 18</t>
  </si>
  <si>
    <t>NOV 18</t>
  </si>
  <si>
    <t>DEC 18</t>
  </si>
  <si>
    <t>Månedens hensatte feriepenge</t>
  </si>
  <si>
    <t>Tilbageførsel af hensatte feriepenge vedr. 2017</t>
  </si>
  <si>
    <t>Virksomhedens lønudgift i december 2018</t>
  </si>
  <si>
    <t>Tilbageførsel af hensatte feriepenge vedr. 2018</t>
  </si>
  <si>
    <t>Månedens A-indkomst (løn)</t>
  </si>
  <si>
    <t>Månedens A-indkomst (feriepenge)</t>
  </si>
  <si>
    <t>Virksomhedens udgift ved fratrædelse den 31-12-2018 kan beregnes således:</t>
  </si>
  <si>
    <t>Saldo hensatte feriepenge ultimo 2018</t>
  </si>
  <si>
    <t>Opgørelse af hensatte feriepenge ultimo året</t>
  </si>
  <si>
    <t>Eksempel ved fratrædelse 31-12-2018</t>
  </si>
  <si>
    <t>HENSATTE FERIEPENGE</t>
  </si>
  <si>
    <t>Eksempel på beregning</t>
  </si>
  <si>
    <t>GRUNDLAG FOR LØNTRÆK</t>
  </si>
  <si>
    <t>BEMÆRKNINGER</t>
  </si>
  <si>
    <t>Beregningerne er excl. regnskabsmæssige</t>
  </si>
  <si>
    <t>LÆS MERE HER</t>
  </si>
  <si>
    <t>hensættelser</t>
  </si>
  <si>
    <t>FOR YDERLIGERE INFOMATION HENVISES TIL VORES BLOG</t>
  </si>
  <si>
    <t>Payday, den 3. juni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</si>
</sst>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-0.249977111117893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2"/>
      <name val="Calibri"/>
      <family val="2"/>
      <scheme val="minor"/>
    </font>
    <font>
      <b/>
      <sz val="11"/>
      <color theme="1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9"/>
      <color theme="1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1"/>
      </top>
      <bottom style="medium">
        <color theme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4" xfId="0" applyFont="1" applyBorder="1"/>
    <xf numFmtId="3" fontId="2" fillId="0" borderId="4" xfId="0" applyNumberFormat="1" applyFont="1" applyBorder="1"/>
    <xf numFmtId="0" fontId="2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17" fontId="1" fillId="2" borderId="0" xfId="0" quotePrefix="1" applyNumberFormat="1" applyFont="1" applyFill="1" applyAlignment="1">
      <alignment horizontal="right"/>
    </xf>
    <xf numFmtId="0" fontId="4" fillId="0" borderId="0" xfId="0" applyFo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7" fillId="0" borderId="0" xfId="0" applyFont="1"/>
    <xf numFmtId="4" fontId="7" fillId="0" borderId="0" xfId="0" applyNumberFormat="1" applyFont="1"/>
    <xf numFmtId="3" fontId="7" fillId="0" borderId="0" xfId="0" applyNumberFormat="1" applyFont="1"/>
    <xf numFmtId="0" fontId="8" fillId="0" borderId="0" xfId="0" applyFont="1"/>
    <xf numFmtId="0" fontId="9" fillId="0" borderId="0" xfId="1"/>
    <xf numFmtId="0" fontId="7" fillId="0" borderId="0" xfId="0" applyFont="1" applyFill="1"/>
    <xf numFmtId="0" fontId="9" fillId="0" borderId="0" xfId="1" applyAlignment="1">
      <alignment horizont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Brugerdefineret 1">
      <a:dk1>
        <a:srgbClr val="08767C"/>
      </a:dk1>
      <a:lt1>
        <a:srgbClr val="FFFFFF"/>
      </a:lt1>
      <a:dk2>
        <a:srgbClr val="FFCB08"/>
      </a:dk2>
      <a:lt2>
        <a:srgbClr val="F58220"/>
      </a:lt2>
      <a:accent1>
        <a:srgbClr val="CC3333"/>
      </a:accent1>
      <a:accent2>
        <a:srgbClr val="1B88BF"/>
      </a:accent2>
      <a:accent3>
        <a:srgbClr val="1ABE1A"/>
      </a:accent3>
      <a:accent4>
        <a:srgbClr val="EBF3E6"/>
      </a:accent4>
      <a:accent5>
        <a:srgbClr val="E8F6FE"/>
      </a:accent5>
      <a:accent6>
        <a:srgbClr val="F9EDE9"/>
      </a:accent6>
      <a:hlink>
        <a:srgbClr val="1B88BF"/>
      </a:hlink>
      <a:folHlink>
        <a:srgbClr val="1B88B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ayday.dk/blog/feriepengeforpligtelser/" TargetMode="External"/><Relationship Id="rId1" Type="http://schemas.openxmlformats.org/officeDocument/2006/relationships/hyperlink" Target="https://www.payday.dk/blog/feriepengeforpligtels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0FE5-AE3B-4F19-9894-32B93664C7C0}">
  <sheetPr>
    <pageSetUpPr fitToPage="1"/>
  </sheetPr>
  <dimension ref="A1:W68"/>
  <sheetViews>
    <sheetView showGridLines="0" tabSelected="1" zoomScale="104" zoomScaleNormal="104" workbookViewId="0"/>
  </sheetViews>
  <sheetFormatPr defaultColWidth="0" defaultRowHeight="14.5" zeroHeight="1" x14ac:dyDescent="0.35"/>
  <cols>
    <col min="1" max="1" width="8.7265625" style="1" customWidth="1"/>
    <col min="2" max="2" width="42.26953125" style="1" customWidth="1"/>
    <col min="3" max="8" width="8.81640625" style="1" bestFit="1" customWidth="1"/>
    <col min="9" max="9" width="9.453125" style="1" bestFit="1" customWidth="1"/>
    <col min="10" max="14" width="8.81640625" style="1" bestFit="1" customWidth="1"/>
    <col min="15" max="15" width="13.453125" style="1" customWidth="1"/>
    <col min="16" max="16" width="8.7265625" style="1" customWidth="1"/>
    <col min="17" max="21" width="8.7265625" style="1" hidden="1"/>
    <col min="22" max="23" width="0" style="1" hidden="1"/>
    <col min="24" max="16384" width="8.7265625" style="1" hidden="1"/>
  </cols>
  <sheetData>
    <row r="1" spans="2:15" ht="21" x14ac:dyDescent="0.5">
      <c r="B1" s="12" t="s">
        <v>52</v>
      </c>
    </row>
    <row r="2" spans="2:15" x14ac:dyDescent="0.35">
      <c r="B2" s="1" t="s">
        <v>53</v>
      </c>
    </row>
    <row r="3" spans="2:15" x14ac:dyDescent="0.35"/>
    <row r="4" spans="2:15" ht="15" thickBot="1" x14ac:dyDescent="0.4">
      <c r="B4" s="18" t="s">
        <v>56</v>
      </c>
    </row>
    <row r="5" spans="2:15" ht="15" thickBot="1" x14ac:dyDescent="0.4">
      <c r="B5" s="23" t="s">
        <v>58</v>
      </c>
      <c r="C5" s="15" t="s">
        <v>29</v>
      </c>
      <c r="D5" s="16"/>
      <c r="E5" s="16"/>
      <c r="F5" s="17"/>
      <c r="G5" s="15" t="s">
        <v>28</v>
      </c>
      <c r="H5" s="16"/>
      <c r="I5" s="16"/>
      <c r="J5" s="16"/>
      <c r="K5" s="16"/>
      <c r="L5" s="16"/>
      <c r="M5" s="16"/>
      <c r="N5" s="17"/>
    </row>
    <row r="6" spans="2:15" x14ac:dyDescent="0.35">
      <c r="B6" s="22" t="s">
        <v>57</v>
      </c>
    </row>
    <row r="7" spans="2:15" s="5" customFormat="1" ht="28.5" customHeight="1" x14ac:dyDescent="0.35">
      <c r="B7" s="6"/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  <c r="N7" s="7" t="s">
        <v>41</v>
      </c>
      <c r="O7" s="6" t="s">
        <v>15</v>
      </c>
    </row>
    <row r="8" spans="2:15" x14ac:dyDescent="0.35">
      <c r="B8" s="1" t="s">
        <v>0</v>
      </c>
      <c r="C8" s="2">
        <v>30000</v>
      </c>
      <c r="D8" s="2">
        <v>30000</v>
      </c>
      <c r="E8" s="2">
        <v>30000</v>
      </c>
      <c r="F8" s="2">
        <v>30000</v>
      </c>
      <c r="G8" s="2">
        <v>30000</v>
      </c>
      <c r="H8" s="2">
        <v>30000</v>
      </c>
      <c r="I8" s="2">
        <v>30000</v>
      </c>
      <c r="J8" s="2">
        <v>30000</v>
      </c>
      <c r="K8" s="2">
        <v>31000</v>
      </c>
      <c r="L8" s="2">
        <v>31000</v>
      </c>
      <c r="M8" s="2">
        <v>31000</v>
      </c>
      <c r="N8" s="2">
        <v>31000</v>
      </c>
      <c r="O8" s="2">
        <f>SUM(C8:N8)</f>
        <v>364000</v>
      </c>
    </row>
    <row r="9" spans="2:15" x14ac:dyDescent="0.35">
      <c r="B9" s="1" t="s">
        <v>1</v>
      </c>
      <c r="C9" s="2">
        <v>233.33</v>
      </c>
      <c r="D9" s="2">
        <v>233.33</v>
      </c>
      <c r="E9" s="2">
        <v>233.33</v>
      </c>
      <c r="F9" s="2">
        <v>233.33</v>
      </c>
      <c r="G9" s="2">
        <v>233.33</v>
      </c>
      <c r="H9" s="2">
        <v>233.33</v>
      </c>
      <c r="I9" s="2">
        <v>233.33</v>
      </c>
      <c r="J9" s="2">
        <v>233.33</v>
      </c>
      <c r="K9" s="2">
        <v>233.33</v>
      </c>
      <c r="L9" s="2">
        <v>233.33</v>
      </c>
      <c r="M9" s="2">
        <v>233.33</v>
      </c>
      <c r="N9" s="2">
        <v>233.33</v>
      </c>
      <c r="O9" s="2">
        <f>SUM(C9:N9)</f>
        <v>2799.9599999999996</v>
      </c>
    </row>
    <row r="10" spans="2:15" x14ac:dyDescent="0.35">
      <c r="B10" s="1" t="s">
        <v>2</v>
      </c>
      <c r="C10" s="2">
        <v>7518</v>
      </c>
      <c r="D10" s="2">
        <v>7518</v>
      </c>
      <c r="E10" s="2">
        <v>7518</v>
      </c>
      <c r="F10" s="2">
        <v>7518</v>
      </c>
      <c r="G10" s="2">
        <v>7518</v>
      </c>
      <c r="H10" s="2">
        <v>7518</v>
      </c>
      <c r="I10" s="2">
        <v>7518</v>
      </c>
      <c r="J10" s="2">
        <v>8100</v>
      </c>
      <c r="K10" s="2">
        <v>8100</v>
      </c>
      <c r="L10" s="2">
        <v>8100</v>
      </c>
      <c r="M10" s="2">
        <v>8100</v>
      </c>
      <c r="N10" s="2">
        <v>8100</v>
      </c>
      <c r="O10" s="2">
        <f t="shared" ref="O10:O19" si="0">SUM(C10:N10)</f>
        <v>93126</v>
      </c>
    </row>
    <row r="11" spans="2:15" ht="29.5" customHeight="1" thickBot="1" x14ac:dyDescent="0.4">
      <c r="B11" s="3" t="s">
        <v>54</v>
      </c>
      <c r="C11" s="4">
        <f>SUM(C8:C10)</f>
        <v>37751.33</v>
      </c>
      <c r="D11" s="4">
        <f t="shared" ref="D11:N11" si="1">SUM(D8:D10)</f>
        <v>37751.33</v>
      </c>
      <c r="E11" s="4">
        <f t="shared" si="1"/>
        <v>37751.33</v>
      </c>
      <c r="F11" s="4">
        <f t="shared" si="1"/>
        <v>37751.33</v>
      </c>
      <c r="G11" s="4">
        <f t="shared" si="1"/>
        <v>37751.33</v>
      </c>
      <c r="H11" s="4">
        <f t="shared" si="1"/>
        <v>37751.33</v>
      </c>
      <c r="I11" s="4">
        <f t="shared" si="1"/>
        <v>37751.33</v>
      </c>
      <c r="J11" s="4">
        <f t="shared" si="1"/>
        <v>38333.33</v>
      </c>
      <c r="K11" s="4">
        <f t="shared" si="1"/>
        <v>39333.33</v>
      </c>
      <c r="L11" s="4">
        <f t="shared" si="1"/>
        <v>39333.33</v>
      </c>
      <c r="M11" s="4">
        <f t="shared" si="1"/>
        <v>39333.33</v>
      </c>
      <c r="N11" s="4">
        <f t="shared" si="1"/>
        <v>39333.33</v>
      </c>
      <c r="O11" s="4">
        <f t="shared" si="0"/>
        <v>459925.96000000014</v>
      </c>
    </row>
    <row r="12" spans="2:15" x14ac:dyDescent="0.35">
      <c r="B12" s="1" t="s">
        <v>3</v>
      </c>
      <c r="C12" s="2"/>
      <c r="D12" s="2"/>
      <c r="E12" s="2">
        <v>10000</v>
      </c>
      <c r="F12" s="2"/>
      <c r="G12" s="2"/>
      <c r="H12" s="2"/>
      <c r="I12" s="2"/>
      <c r="J12" s="2"/>
      <c r="K12" s="2">
        <v>10000</v>
      </c>
      <c r="L12" s="2"/>
      <c r="M12" s="2"/>
      <c r="N12" s="2"/>
      <c r="O12" s="2">
        <f t="shared" si="0"/>
        <v>20000</v>
      </c>
    </row>
    <row r="13" spans="2:15" x14ac:dyDescent="0.35">
      <c r="B13" s="8" t="s">
        <v>6</v>
      </c>
      <c r="C13" s="8">
        <v>5</v>
      </c>
      <c r="D13" s="8"/>
      <c r="E13" s="8"/>
      <c r="F13" s="8">
        <v>1</v>
      </c>
      <c r="G13" s="8"/>
      <c r="H13" s="8"/>
      <c r="I13" s="8">
        <v>15</v>
      </c>
      <c r="J13" s="8"/>
      <c r="K13" s="8"/>
      <c r="L13" s="8">
        <v>5</v>
      </c>
      <c r="M13" s="8"/>
      <c r="N13" s="8"/>
      <c r="O13" s="8"/>
    </row>
    <row r="14" spans="2:15" x14ac:dyDescent="0.35">
      <c r="B14" s="1" t="s">
        <v>4</v>
      </c>
      <c r="C14" s="2"/>
      <c r="D14" s="2"/>
      <c r="E14" s="2"/>
      <c r="F14" s="2"/>
      <c r="G14" s="2"/>
      <c r="H14" s="2"/>
      <c r="I14" s="2">
        <f>-I11*4.8%*I13</f>
        <v>-27180.957600000002</v>
      </c>
      <c r="J14" s="2"/>
      <c r="K14" s="2"/>
      <c r="L14" s="2">
        <f>-L11*4.8%*L13</f>
        <v>-9439.9992000000002</v>
      </c>
      <c r="M14" s="2"/>
      <c r="N14" s="2"/>
      <c r="O14" s="2">
        <f t="shared" si="0"/>
        <v>-36620.9568</v>
      </c>
    </row>
    <row r="15" spans="2:15" x14ac:dyDescent="0.35">
      <c r="B15" s="1" t="s">
        <v>5</v>
      </c>
      <c r="C15" s="2">
        <f>-C11*4.8%*C13</f>
        <v>-9060.3191999999999</v>
      </c>
      <c r="D15" s="2"/>
      <c r="E15" s="2"/>
      <c r="F15" s="2">
        <f>-F11*4.8%*F13</f>
        <v>-1812.06384</v>
      </c>
      <c r="G15" s="2"/>
      <c r="H15" s="2"/>
      <c r="I15" s="2"/>
      <c r="J15" s="2"/>
      <c r="K15" s="2"/>
      <c r="L15" s="2"/>
      <c r="M15" s="2"/>
      <c r="N15" s="2"/>
      <c r="O15" s="2">
        <f t="shared" si="0"/>
        <v>-10872.383040000001</v>
      </c>
    </row>
    <row r="16" spans="2:15" ht="28.5" customHeight="1" thickBot="1" x14ac:dyDescent="0.4">
      <c r="B16" s="3" t="s">
        <v>7</v>
      </c>
      <c r="C16" s="4">
        <f>SUM(C11:C15)-C13</f>
        <v>28691.010800000004</v>
      </c>
      <c r="D16" s="4">
        <f t="shared" ref="D16:N16" si="2">SUM(D11:D15)-D13</f>
        <v>37751.33</v>
      </c>
      <c r="E16" s="4">
        <f t="shared" si="2"/>
        <v>47751.33</v>
      </c>
      <c r="F16" s="4">
        <f t="shared" si="2"/>
        <v>35939.266159999999</v>
      </c>
      <c r="G16" s="4">
        <f t="shared" si="2"/>
        <v>37751.33</v>
      </c>
      <c r="H16" s="4">
        <f t="shared" si="2"/>
        <v>37751.33</v>
      </c>
      <c r="I16" s="4">
        <f t="shared" si="2"/>
        <v>10570.3724</v>
      </c>
      <c r="J16" s="4">
        <f t="shared" si="2"/>
        <v>38333.33</v>
      </c>
      <c r="K16" s="4">
        <f t="shared" si="2"/>
        <v>49333.33</v>
      </c>
      <c r="L16" s="4">
        <f t="shared" si="2"/>
        <v>29893.330800000003</v>
      </c>
      <c r="M16" s="4">
        <f t="shared" si="2"/>
        <v>39333.33</v>
      </c>
      <c r="N16" s="4">
        <f t="shared" si="2"/>
        <v>39333.33</v>
      </c>
      <c r="O16" s="4">
        <f t="shared" si="0"/>
        <v>432432.62016000011</v>
      </c>
    </row>
    <row r="17" spans="2:15" x14ac:dyDescent="0.35">
      <c r="B17" s="1" t="s">
        <v>8</v>
      </c>
      <c r="C17" s="2">
        <f t="shared" ref="C17:N17" si="3">C16*12.5%</f>
        <v>3586.3763500000005</v>
      </c>
      <c r="D17" s="2">
        <f t="shared" si="3"/>
        <v>4718.9162500000002</v>
      </c>
      <c r="E17" s="2">
        <f t="shared" si="3"/>
        <v>5968.9162500000002</v>
      </c>
      <c r="F17" s="2">
        <f t="shared" si="3"/>
        <v>4492.4082699999999</v>
      </c>
      <c r="G17" s="2">
        <f t="shared" si="3"/>
        <v>4718.9162500000002</v>
      </c>
      <c r="H17" s="2">
        <f t="shared" si="3"/>
        <v>4718.9162500000002</v>
      </c>
      <c r="I17" s="2">
        <f t="shared" si="3"/>
        <v>1321.29655</v>
      </c>
      <c r="J17" s="2">
        <f t="shared" si="3"/>
        <v>4791.6662500000002</v>
      </c>
      <c r="K17" s="2">
        <f t="shared" si="3"/>
        <v>6166.6662500000002</v>
      </c>
      <c r="L17" s="2">
        <f t="shared" si="3"/>
        <v>3736.6663500000004</v>
      </c>
      <c r="M17" s="2">
        <f t="shared" si="3"/>
        <v>4916.6662500000002</v>
      </c>
      <c r="N17" s="2">
        <f t="shared" si="3"/>
        <v>4916.6662500000002</v>
      </c>
      <c r="O17" s="2">
        <f t="shared" si="0"/>
        <v>54054.077520000013</v>
      </c>
    </row>
    <row r="18" spans="2:15" x14ac:dyDescent="0.3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2:15" x14ac:dyDescent="0.35">
      <c r="B19" s="18" t="s">
        <v>9</v>
      </c>
      <c r="C19" s="19">
        <v>2.08</v>
      </c>
      <c r="D19" s="19">
        <v>2.08</v>
      </c>
      <c r="E19" s="19">
        <v>2.08</v>
      </c>
      <c r="F19" s="19">
        <v>2.08</v>
      </c>
      <c r="G19" s="19">
        <v>2.08</v>
      </c>
      <c r="H19" s="19">
        <v>2.08</v>
      </c>
      <c r="I19" s="19">
        <v>2.08</v>
      </c>
      <c r="J19" s="19">
        <v>2.08</v>
      </c>
      <c r="K19" s="19">
        <v>2.08</v>
      </c>
      <c r="L19" s="19">
        <v>2.08</v>
      </c>
      <c r="M19" s="19">
        <v>2.08</v>
      </c>
      <c r="N19" s="19">
        <v>2.08</v>
      </c>
      <c r="O19" s="20">
        <f t="shared" si="0"/>
        <v>24.959999999999994</v>
      </c>
    </row>
    <row r="20" spans="2:15" x14ac:dyDescent="0.3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2:15" x14ac:dyDescent="0.35">
      <c r="B21" s="1" t="s">
        <v>10</v>
      </c>
      <c r="C21" s="2">
        <f>-C17</f>
        <v>-3586.3763500000005</v>
      </c>
      <c r="D21" s="2">
        <f>-D17</f>
        <v>-4718.9162500000002</v>
      </c>
      <c r="E21" s="2">
        <f>-E17</f>
        <v>-5968.9162500000002</v>
      </c>
      <c r="F21" s="2">
        <f>-F17</f>
        <v>-4492.4082699999999</v>
      </c>
      <c r="G21" s="2">
        <f>-G17</f>
        <v>-4718.9162500000002</v>
      </c>
      <c r="H21" s="2">
        <f>-H17</f>
        <v>-4718.9162500000002</v>
      </c>
      <c r="I21" s="2">
        <f>-I17</f>
        <v>-1321.29655</v>
      </c>
      <c r="J21" s="2">
        <f>-J17</f>
        <v>-4791.6662500000002</v>
      </c>
      <c r="K21" s="2">
        <f>-K17</f>
        <v>-6166.6662500000002</v>
      </c>
      <c r="L21" s="2">
        <f>-L17</f>
        <v>-3736.6663500000004</v>
      </c>
      <c r="M21" s="2">
        <f>-M17</f>
        <v>-4916.6662500000002</v>
      </c>
      <c r="N21" s="2">
        <f>-N17</f>
        <v>-4916.6662500000002</v>
      </c>
      <c r="O21" s="2">
        <f t="shared" ref="O21:O23" si="4">SUM(C21:N21)</f>
        <v>-54054.077520000013</v>
      </c>
    </row>
    <row r="22" spans="2:15" x14ac:dyDescent="0.35">
      <c r="B22" s="1" t="s">
        <v>11</v>
      </c>
      <c r="C22" s="2"/>
      <c r="D22" s="2"/>
      <c r="E22" s="2"/>
      <c r="F22" s="2"/>
      <c r="G22" s="2">
        <f>($D$36/$C$36*G13)</f>
        <v>0</v>
      </c>
      <c r="H22" s="2">
        <f>($D$36/$C$36*H13)</f>
        <v>0</v>
      </c>
      <c r="I22" s="2">
        <f>($D$36/$C$36*I13)</f>
        <v>30518.399999999998</v>
      </c>
      <c r="J22" s="2">
        <f>($D$36/$C$36*J13)</f>
        <v>0</v>
      </c>
      <c r="K22" s="2">
        <f>($D$36/$C$36*K13)</f>
        <v>0</v>
      </c>
      <c r="L22" s="2">
        <f>($D$36/$C$36*L13)</f>
        <v>10172.799999999999</v>
      </c>
      <c r="M22" s="2">
        <f>($D$36/$C$36*M13)</f>
        <v>0</v>
      </c>
      <c r="N22" s="2">
        <f>($D$36/$C$36*N13)</f>
        <v>0</v>
      </c>
      <c r="O22" s="2">
        <f t="shared" si="4"/>
        <v>40691.199999999997</v>
      </c>
    </row>
    <row r="23" spans="2:15" ht="29.5" customHeight="1" thickBot="1" x14ac:dyDescent="0.4">
      <c r="B23" s="3" t="s">
        <v>12</v>
      </c>
      <c r="C23" s="4">
        <f>SUM(C21:C22)</f>
        <v>-3586.3763500000005</v>
      </c>
      <c r="D23" s="4">
        <f>SUM(D21:D22)</f>
        <v>-4718.9162500000002</v>
      </c>
      <c r="E23" s="4">
        <f>SUM(E21:E22)</f>
        <v>-5968.9162500000002</v>
      </c>
      <c r="F23" s="4">
        <f>SUM(F21:F22)</f>
        <v>-4492.4082699999999</v>
      </c>
      <c r="G23" s="4">
        <f>SUM(G21:G22)</f>
        <v>-4718.9162500000002</v>
      </c>
      <c r="H23" s="4">
        <f>SUM(H21:H22)</f>
        <v>-4718.9162500000002</v>
      </c>
      <c r="I23" s="4">
        <f>SUM(I21:I22)</f>
        <v>29197.103449999999</v>
      </c>
      <c r="J23" s="4">
        <f>SUM(J21:J22)</f>
        <v>-4791.6662500000002</v>
      </c>
      <c r="K23" s="4">
        <f>SUM(K21:K22)</f>
        <v>-6166.6662500000002</v>
      </c>
      <c r="L23" s="4">
        <f>SUM(L21:L22)</f>
        <v>6436.1336499999989</v>
      </c>
      <c r="M23" s="4">
        <f>SUM(M21:M22)</f>
        <v>-4916.6662500000002</v>
      </c>
      <c r="N23" s="4">
        <f>SUM(N21:N22)</f>
        <v>-4916.6662500000002</v>
      </c>
      <c r="O23" s="4">
        <f t="shared" si="4"/>
        <v>-13362.877520000011</v>
      </c>
    </row>
    <row r="24" spans="2:15" x14ac:dyDescent="0.3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2:15" x14ac:dyDescent="0.3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2:15" x14ac:dyDescent="0.35">
      <c r="B26" s="1" t="s">
        <v>16</v>
      </c>
      <c r="C26" s="2">
        <f>C16</f>
        <v>28691.010800000004</v>
      </c>
      <c r="D26" s="2">
        <f t="shared" ref="D26:N26" si="5">D16</f>
        <v>37751.33</v>
      </c>
      <c r="E26" s="2">
        <f t="shared" si="5"/>
        <v>47751.33</v>
      </c>
      <c r="F26" s="2">
        <f t="shared" si="5"/>
        <v>35939.266159999999</v>
      </c>
      <c r="G26" s="2">
        <f t="shared" si="5"/>
        <v>37751.33</v>
      </c>
      <c r="H26" s="2">
        <f t="shared" si="5"/>
        <v>37751.33</v>
      </c>
      <c r="I26" s="2">
        <f t="shared" si="5"/>
        <v>10570.3724</v>
      </c>
      <c r="J26" s="2">
        <f t="shared" si="5"/>
        <v>38333.33</v>
      </c>
      <c r="K26" s="2">
        <f t="shared" si="5"/>
        <v>49333.33</v>
      </c>
      <c r="L26" s="2">
        <f t="shared" si="5"/>
        <v>29893.330800000003</v>
      </c>
      <c r="M26" s="2">
        <f t="shared" si="5"/>
        <v>39333.33</v>
      </c>
      <c r="N26" s="2">
        <f t="shared" si="5"/>
        <v>39333.33</v>
      </c>
      <c r="O26" s="2">
        <f t="shared" ref="O26:O32" si="6">SUM(C26:N26)</f>
        <v>432432.62016000011</v>
      </c>
    </row>
    <row r="27" spans="2:15" x14ac:dyDescent="0.35">
      <c r="B27" s="1" t="s">
        <v>17</v>
      </c>
      <c r="C27" s="2">
        <f>-C14</f>
        <v>0</v>
      </c>
      <c r="D27" s="2">
        <f t="shared" ref="D27:N27" si="7">-D14</f>
        <v>0</v>
      </c>
      <c r="E27" s="2">
        <f t="shared" si="7"/>
        <v>0</v>
      </c>
      <c r="F27" s="2">
        <f t="shared" si="7"/>
        <v>0</v>
      </c>
      <c r="G27" s="2">
        <f t="shared" si="7"/>
        <v>0</v>
      </c>
      <c r="H27" s="2">
        <f t="shared" si="7"/>
        <v>0</v>
      </c>
      <c r="I27" s="2">
        <f t="shared" si="7"/>
        <v>27180.957600000002</v>
      </c>
      <c r="J27" s="2">
        <f t="shared" si="7"/>
        <v>0</v>
      </c>
      <c r="K27" s="2">
        <f t="shared" si="7"/>
        <v>0</v>
      </c>
      <c r="L27" s="2">
        <f t="shared" si="7"/>
        <v>9439.9992000000002</v>
      </c>
      <c r="M27" s="2">
        <f t="shared" si="7"/>
        <v>0</v>
      </c>
      <c r="N27" s="2">
        <f t="shared" si="7"/>
        <v>0</v>
      </c>
      <c r="O27" s="2">
        <f t="shared" si="6"/>
        <v>36620.9568</v>
      </c>
    </row>
    <row r="28" spans="2:15" x14ac:dyDescent="0.35">
      <c r="B28" s="1" t="s">
        <v>18</v>
      </c>
      <c r="C28" s="2"/>
      <c r="D28" s="2"/>
      <c r="E28" s="2"/>
      <c r="F28" s="2"/>
      <c r="G28" s="2">
        <f>D36/12.5</f>
        <v>4069.12</v>
      </c>
      <c r="H28" s="2"/>
      <c r="I28" s="2"/>
      <c r="J28" s="2"/>
      <c r="K28" s="2"/>
      <c r="L28" s="2"/>
      <c r="M28" s="2"/>
      <c r="N28" s="2"/>
      <c r="O28" s="2"/>
    </row>
    <row r="29" spans="2:15" x14ac:dyDescent="0.35">
      <c r="B29" s="1" t="s">
        <v>19</v>
      </c>
      <c r="C29" s="2"/>
      <c r="D29" s="2"/>
      <c r="E29" s="2"/>
      <c r="F29" s="2"/>
      <c r="G29" s="2"/>
      <c r="H29" s="2"/>
      <c r="I29" s="2"/>
      <c r="J29" s="2"/>
      <c r="K29" s="2"/>
      <c r="L29" s="2">
        <v>10000</v>
      </c>
      <c r="M29" s="2"/>
      <c r="N29" s="2"/>
      <c r="O29" s="2"/>
    </row>
    <row r="30" spans="2:15" ht="30" customHeight="1" thickBot="1" x14ac:dyDescent="0.4">
      <c r="B30" s="3" t="s">
        <v>20</v>
      </c>
      <c r="C30" s="4">
        <f>SUM(C26:C29)</f>
        <v>28691.010800000004</v>
      </c>
      <c r="D30" s="4">
        <f t="shared" ref="D30:N30" si="8">SUM(D26:D29)</f>
        <v>37751.33</v>
      </c>
      <c r="E30" s="4">
        <f t="shared" si="8"/>
        <v>47751.33</v>
      </c>
      <c r="F30" s="4">
        <f t="shared" si="8"/>
        <v>35939.266159999999</v>
      </c>
      <c r="G30" s="4">
        <f t="shared" si="8"/>
        <v>41820.450000000004</v>
      </c>
      <c r="H30" s="4">
        <f t="shared" si="8"/>
        <v>37751.33</v>
      </c>
      <c r="I30" s="4">
        <f t="shared" si="8"/>
        <v>37751.33</v>
      </c>
      <c r="J30" s="4">
        <f t="shared" si="8"/>
        <v>38333.33</v>
      </c>
      <c r="K30" s="4">
        <f t="shared" si="8"/>
        <v>49333.33</v>
      </c>
      <c r="L30" s="4">
        <f t="shared" si="8"/>
        <v>49333.33</v>
      </c>
      <c r="M30" s="4">
        <f t="shared" si="8"/>
        <v>39333.33</v>
      </c>
      <c r="N30" s="4">
        <f t="shared" si="8"/>
        <v>39333.33</v>
      </c>
      <c r="O30" s="4">
        <f t="shared" si="6"/>
        <v>483122.69696000015</v>
      </c>
    </row>
    <row r="31" spans="2:15" ht="28.5" customHeight="1" x14ac:dyDescent="0.35">
      <c r="B31" s="1" t="s">
        <v>13</v>
      </c>
      <c r="C31" s="2">
        <f>-C23</f>
        <v>3586.3763500000005</v>
      </c>
      <c r="D31" s="2">
        <f t="shared" ref="D31:N31" si="9">-D23</f>
        <v>4718.9162500000002</v>
      </c>
      <c r="E31" s="2">
        <f t="shared" si="9"/>
        <v>5968.9162500000002</v>
      </c>
      <c r="F31" s="2">
        <f t="shared" si="9"/>
        <v>4492.4082699999999</v>
      </c>
      <c r="G31" s="2">
        <f t="shared" si="9"/>
        <v>4718.9162500000002</v>
      </c>
      <c r="H31" s="2">
        <f t="shared" si="9"/>
        <v>4718.9162500000002</v>
      </c>
      <c r="I31" s="2">
        <f t="shared" si="9"/>
        <v>-29197.103449999999</v>
      </c>
      <c r="J31" s="2">
        <f t="shared" si="9"/>
        <v>4791.6662500000002</v>
      </c>
      <c r="K31" s="2">
        <f t="shared" si="9"/>
        <v>6166.6662500000002</v>
      </c>
      <c r="L31" s="2">
        <f t="shared" si="9"/>
        <v>-6436.1336499999989</v>
      </c>
      <c r="M31" s="2">
        <f t="shared" si="9"/>
        <v>4916.6662500000002</v>
      </c>
      <c r="N31" s="2">
        <f t="shared" si="9"/>
        <v>4916.6662500000002</v>
      </c>
      <c r="O31" s="2">
        <f t="shared" si="6"/>
        <v>13362.877520000011</v>
      </c>
    </row>
    <row r="32" spans="2:15" ht="28.5" customHeight="1" thickBot="1" x14ac:dyDescent="0.4">
      <c r="B32" s="3" t="s">
        <v>14</v>
      </c>
      <c r="C32" s="4">
        <f>SUM(C30:C31)</f>
        <v>32277.387150000002</v>
      </c>
      <c r="D32" s="4">
        <f t="shared" ref="D32:N32" si="10">SUM(D30:D31)</f>
        <v>42470.246250000004</v>
      </c>
      <c r="E32" s="4">
        <f t="shared" si="10"/>
        <v>53720.246250000004</v>
      </c>
      <c r="F32" s="4">
        <f t="shared" si="10"/>
        <v>40431.674429999999</v>
      </c>
      <c r="G32" s="4">
        <f t="shared" si="10"/>
        <v>46539.366250000006</v>
      </c>
      <c r="H32" s="4">
        <f t="shared" si="10"/>
        <v>42470.246250000004</v>
      </c>
      <c r="I32" s="4">
        <f t="shared" si="10"/>
        <v>8554.226550000003</v>
      </c>
      <c r="J32" s="4">
        <f t="shared" si="10"/>
        <v>43124.996250000004</v>
      </c>
      <c r="K32" s="4">
        <f t="shared" si="10"/>
        <v>55499.996250000004</v>
      </c>
      <c r="L32" s="4">
        <f t="shared" si="10"/>
        <v>42897.196350000006</v>
      </c>
      <c r="M32" s="4">
        <f t="shared" si="10"/>
        <v>44249.996250000004</v>
      </c>
      <c r="N32" s="4">
        <f t="shared" si="10"/>
        <v>44249.996250000004</v>
      </c>
      <c r="O32" s="4">
        <f t="shared" si="6"/>
        <v>496485.57448000013</v>
      </c>
    </row>
    <row r="33" spans="2:15" x14ac:dyDescent="0.35"/>
    <row r="34" spans="2:15" x14ac:dyDescent="0.35">
      <c r="B34" s="11" t="s">
        <v>50</v>
      </c>
    </row>
    <row r="35" spans="2:15" s="5" customFormat="1" ht="28" customHeight="1" x14ac:dyDescent="0.35">
      <c r="B35" s="9" t="s">
        <v>49</v>
      </c>
      <c r="C35" s="6" t="s">
        <v>22</v>
      </c>
      <c r="D35" s="6" t="s">
        <v>23</v>
      </c>
      <c r="F35" s="13" t="s">
        <v>55</v>
      </c>
      <c r="G35" s="13"/>
      <c r="H35" s="13"/>
      <c r="I35" s="13"/>
      <c r="J35" s="13"/>
      <c r="K35" s="13"/>
      <c r="L35" s="13"/>
      <c r="M35" s="13"/>
      <c r="N35" s="13"/>
      <c r="O35" s="13"/>
    </row>
    <row r="36" spans="2:15" x14ac:dyDescent="0.35">
      <c r="B36" s="1" t="s">
        <v>21</v>
      </c>
      <c r="C36" s="2">
        <v>25</v>
      </c>
      <c r="D36" s="2">
        <v>50864</v>
      </c>
      <c r="F36" s="14" t="str">
        <f>"Hvis der ikke løbende er bogført regulering af hensatte feriepengeforpligtelser, skal der ved afsutning af årsregnskabet udgiftsføres ekstra kr.  "&amp;TEXT(D40-D36,"#.000")&amp;" (excl. yderligere regnskabsmæssige forpligtelser)"</f>
        <v>Hvis der ikke løbende er bogført regulering af hensatte feriepengeforpligtelser, skal der ved afsutning af årsregnskabet udgiftsføres ekstra kr.  13.363 (excl. yderligere regnskabsmæssige forpligtelser)</v>
      </c>
      <c r="G36" s="14"/>
      <c r="H36" s="14"/>
      <c r="I36" s="14"/>
      <c r="J36" s="14"/>
      <c r="K36" s="14"/>
      <c r="L36" s="14"/>
      <c r="M36" s="14"/>
      <c r="N36" s="14"/>
      <c r="O36" s="14"/>
    </row>
    <row r="37" spans="2:15" x14ac:dyDescent="0.35">
      <c r="B37" s="1" t="s">
        <v>24</v>
      </c>
      <c r="C37" s="1">
        <f>-I13-L13</f>
        <v>-20</v>
      </c>
      <c r="D37" s="2">
        <f>-O22</f>
        <v>-40691.199999999997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2:15" ht="29.5" customHeight="1" thickBot="1" x14ac:dyDescent="0.4">
      <c r="B38" s="3" t="s">
        <v>25</v>
      </c>
      <c r="C38" s="4">
        <f>SUM(C36:C37)</f>
        <v>5</v>
      </c>
      <c r="D38" s="4">
        <f>SUM(D36:D37)</f>
        <v>10172.800000000003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2:15" ht="31.5" customHeight="1" x14ac:dyDescent="0.35">
      <c r="B39" s="1" t="s">
        <v>26</v>
      </c>
      <c r="C39" s="2">
        <f>O19</f>
        <v>24.959999999999994</v>
      </c>
      <c r="D39" s="2">
        <f>O17</f>
        <v>54054.077520000013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2:15" ht="30" customHeight="1" thickBot="1" x14ac:dyDescent="0.4">
      <c r="B40" s="3" t="s">
        <v>27</v>
      </c>
      <c r="C40" s="4">
        <f>SUM(C38:C39)</f>
        <v>29.959999999999994</v>
      </c>
      <c r="D40" s="4">
        <f>SUM(D38:D39)</f>
        <v>64226.877520000016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2:15" x14ac:dyDescent="0.35"/>
    <row r="42" spans="2:15" x14ac:dyDescent="0.35"/>
    <row r="43" spans="2:15" x14ac:dyDescent="0.35">
      <c r="B43" s="11" t="s">
        <v>51</v>
      </c>
    </row>
    <row r="44" spans="2:15" ht="30" customHeight="1" x14ac:dyDescent="0.35">
      <c r="B44" s="10" t="s">
        <v>48</v>
      </c>
      <c r="C44" s="10"/>
      <c r="D44" s="10"/>
      <c r="F44" s="13" t="s">
        <v>55</v>
      </c>
      <c r="G44" s="13"/>
      <c r="H44" s="13"/>
      <c r="I44" s="13"/>
      <c r="J44" s="13"/>
      <c r="K44" s="13"/>
      <c r="L44" s="13"/>
      <c r="M44" s="13"/>
      <c r="N44" s="13"/>
      <c r="O44" s="13"/>
    </row>
    <row r="45" spans="2:15" x14ac:dyDescent="0.35">
      <c r="B45" s="1" t="s">
        <v>46</v>
      </c>
      <c r="D45" s="2">
        <f>N30</f>
        <v>39333.33</v>
      </c>
      <c r="F45" s="14" t="str">
        <f>"Hvis der ikke løbende er bogført regulering af hensatte feriepengeforpligtelser, vil driftsregnskabet udvise en udgift i december måned på kr. "&amp;TEXT(D45+D46,"#.000")</f>
        <v>Hvis der ikke løbende er bogført regulering af hensatte feriepengeforpligtelser, vil driftsregnskabet udvise en udgift i december måned på kr. 103.560</v>
      </c>
      <c r="G45" s="14"/>
      <c r="H45" s="14"/>
      <c r="I45" s="14"/>
      <c r="J45" s="14"/>
      <c r="K45" s="14"/>
      <c r="L45" s="14"/>
      <c r="M45" s="14"/>
      <c r="N45" s="14"/>
      <c r="O45" s="14"/>
    </row>
    <row r="46" spans="2:15" x14ac:dyDescent="0.35">
      <c r="B46" s="1" t="s">
        <v>47</v>
      </c>
      <c r="D46" s="2">
        <f>D40</f>
        <v>64226.877520000016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2:15" x14ac:dyDescent="0.35">
      <c r="B47" s="1" t="s">
        <v>42</v>
      </c>
      <c r="D47" s="2">
        <f>N31</f>
        <v>4916.6662500000002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2:15" x14ac:dyDescent="0.35">
      <c r="B48" s="1" t="s">
        <v>43</v>
      </c>
      <c r="D48" s="2">
        <f>-D38</f>
        <v>-10172.800000000003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2:15" x14ac:dyDescent="0.35">
      <c r="B49" s="1" t="s">
        <v>45</v>
      </c>
      <c r="D49" s="2">
        <f>-D39</f>
        <v>-54054.077520000013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2:15" ht="28.5" customHeight="1" thickBot="1" x14ac:dyDescent="0.4">
      <c r="B50" s="3" t="s">
        <v>44</v>
      </c>
      <c r="C50" s="3"/>
      <c r="D50" s="4">
        <f>SUM(D45:D49)</f>
        <v>44249.996250000004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2:15" x14ac:dyDescent="0.35"/>
    <row r="52" spans="2:15" x14ac:dyDescent="0.35">
      <c r="B52" s="21" t="s">
        <v>60</v>
      </c>
      <c r="F52" s="24" t="s">
        <v>59</v>
      </c>
      <c r="G52" s="24"/>
      <c r="H52" s="24"/>
      <c r="I52" s="24"/>
      <c r="J52" s="24"/>
      <c r="K52" s="24"/>
      <c r="L52" s="24"/>
      <c r="M52" s="24"/>
      <c r="N52" s="24"/>
      <c r="O52" s="24"/>
    </row>
    <row r="53" spans="2:15" hidden="1" x14ac:dyDescent="0.35"/>
    <row r="54" spans="2:15" hidden="1" x14ac:dyDescent="0.35"/>
    <row r="55" spans="2:15" hidden="1" x14ac:dyDescent="0.35"/>
    <row r="56" spans="2:15" hidden="1" x14ac:dyDescent="0.35"/>
    <row r="57" spans="2:15" hidden="1" x14ac:dyDescent="0.35"/>
    <row r="58" spans="2:15" hidden="1" x14ac:dyDescent="0.35"/>
    <row r="59" spans="2:15" hidden="1" x14ac:dyDescent="0.35"/>
    <row r="60" spans="2:15" hidden="1" x14ac:dyDescent="0.35"/>
    <row r="61" spans="2:15" hidden="1" x14ac:dyDescent="0.35"/>
    <row r="62" spans="2:15" hidden="1" x14ac:dyDescent="0.35"/>
    <row r="63" spans="2:15" hidden="1" x14ac:dyDescent="0.35"/>
    <row r="64" spans="2:15" hidden="1" x14ac:dyDescent="0.35"/>
    <row r="65" hidden="1" x14ac:dyDescent="0.35"/>
    <row r="66" hidden="1" x14ac:dyDescent="0.35"/>
    <row r="67" hidden="1" x14ac:dyDescent="0.35"/>
    <row r="68" hidden="1" x14ac:dyDescent="0.35"/>
  </sheetData>
  <mergeCells count="8">
    <mergeCell ref="F52:O52"/>
    <mergeCell ref="C5:F5"/>
    <mergeCell ref="G5:N5"/>
    <mergeCell ref="B44:D44"/>
    <mergeCell ref="F45:O50"/>
    <mergeCell ref="F36:O40"/>
    <mergeCell ref="F44:O44"/>
    <mergeCell ref="F35:O35"/>
  </mergeCells>
  <phoneticPr fontId="3" type="noConversion"/>
  <hyperlinks>
    <hyperlink ref="B6" r:id="rId1" xr:uid="{050E9C78-F2AD-49CB-BBA2-D6634935B245}"/>
    <hyperlink ref="F52:O52" r:id="rId2" display="FOR YDERLIGERE INFOMATION HENVISES TIL VORES BLOG" xr:uid="{4C84AFA3-E8F2-4B7A-99B4-4653CB7776A4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3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Winnie</dc:creator>
  <cp:lastModifiedBy>Winnie</cp:lastModifiedBy>
  <cp:lastPrinted>2019-06-01T17:05:04Z</cp:lastPrinted>
  <dcterms:created xsi:type="dcterms:W3CDTF">2019-06-01T11:03:19Z</dcterms:created>
  <dcterms:modified xsi:type="dcterms:W3CDTF">2019-06-01T23:13:52Z</dcterms:modified>
</cp:coreProperties>
</file>